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FINAL/"/>
    </mc:Choice>
  </mc:AlternateContent>
  <xr:revisionPtr revIDLastSave="20" documentId="13_ncr:1_{53461D1A-52FD-47D4-A348-BB9E11B401C9}" xr6:coauthVersionLast="47" xr6:coauthVersionMax="47" xr10:uidLastSave="{C941DEDA-D3B5-49E6-AE68-E8342CCE6408}"/>
  <bookViews>
    <workbookView xWindow="-104" yWindow="-104" windowWidth="22326" windowHeight="11947" tabRatio="646" firstSheet="1" activeTab="1" xr2:uid="{00000000-000D-0000-FFFF-FFFF00000000}"/>
  </bookViews>
  <sheets>
    <sheet name="CD - PINK" sheetId="14" state="hidden" r:id="rId1"/>
    <sheet name="UA CHINH SUA 221223" sheetId="28" r:id="rId2"/>
    <sheet name="4. PP MEETING" sheetId="1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NAVY" localSheetId="2" hidden="1">#REF!</definedName>
    <definedName name="NAVY" localSheetId="0" hidden="1">#REF!</definedName>
    <definedName name="NAVY" hidden="1">#REF!</definedName>
    <definedName name="PRICE">#REF!</definedName>
    <definedName name="_xlnm.Print_Area" localSheetId="2">'4. PP MEETING'!$A$1:$H$21</definedName>
    <definedName name="_xlnm.Print_Area" localSheetId="0">'CD - PINK'!$A$1:$P$142</definedName>
    <definedName name="_xlnm.Print_Area" localSheetId="1">'UA CHINH SUA 221223'!$A$1:$O$25</definedName>
    <definedName name="_xlnm.Print_Titles" localSheetId="0">'CD - PINK'!$1:$15</definedName>
    <definedName name="s" hidden="1">#REF!</definedName>
    <definedName name="SESEAM" localSheetId="2" hidden="1">#REF!</definedName>
    <definedName name="SESEAM" localSheetId="0" hidden="1">#REF!</definedName>
    <definedName name="SESEAM" hidden="1">#REF!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8" l="1"/>
  <c r="I22" i="28"/>
  <c r="G22" i="28"/>
  <c r="K20" i="28" l="1"/>
  <c r="L20" i="28" s="1"/>
  <c r="I20" i="28"/>
  <c r="H20" i="28"/>
  <c r="G20" i="28" s="1"/>
  <c r="K23" i="28"/>
  <c r="L23" i="28" s="1"/>
  <c r="I23" i="28"/>
  <c r="H23" i="28"/>
  <c r="G23" i="28" s="1"/>
  <c r="K21" i="28"/>
  <c r="L21" i="28" s="1"/>
  <c r="I21" i="28"/>
  <c r="H21" i="28" s="1"/>
  <c r="G21" i="28" s="1"/>
  <c r="K19" i="28"/>
  <c r="L19" i="28" s="1"/>
  <c r="I19" i="28"/>
  <c r="H19" i="28" s="1"/>
  <c r="G19" i="28" s="1"/>
  <c r="K18" i="28"/>
  <c r="L18" i="28" s="1"/>
  <c r="I18" i="28"/>
  <c r="H18" i="28"/>
  <c r="G18" i="28"/>
  <c r="K17" i="28"/>
  <c r="L17" i="28" s="1"/>
  <c r="J17" i="28"/>
  <c r="I17" i="28"/>
  <c r="H17" i="28"/>
  <c r="G17" i="28"/>
  <c r="K16" i="28"/>
  <c r="L16" i="28" s="1"/>
  <c r="J16" i="28"/>
  <c r="I16" i="28"/>
  <c r="H16" i="28"/>
  <c r="G16" i="28"/>
  <c r="K15" i="28"/>
  <c r="L15" i="28" s="1"/>
  <c r="J15" i="28"/>
  <c r="I15" i="28"/>
  <c r="H15" i="28"/>
  <c r="G15" i="28"/>
  <c r="K14" i="28"/>
  <c r="K22" i="28" s="1"/>
  <c r="I14" i="28"/>
  <c r="H14" i="28"/>
  <c r="H22" i="28" s="1"/>
  <c r="G14" i="28"/>
  <c r="J13" i="28"/>
  <c r="I13" i="28" s="1"/>
  <c r="H13" i="28" s="1"/>
  <c r="G13" i="28" s="1"/>
  <c r="K12" i="28"/>
  <c r="L12" i="28" s="1"/>
  <c r="I12" i="28"/>
  <c r="H12" i="28" s="1"/>
  <c r="G12" i="28" s="1"/>
  <c r="K11" i="28"/>
  <c r="L11" i="28" s="1"/>
  <c r="I11" i="28"/>
  <c r="H11" i="28"/>
  <c r="G11" i="28" s="1"/>
  <c r="J10" i="28"/>
  <c r="K10" i="28" s="1"/>
  <c r="L10" i="28" s="1"/>
  <c r="I10" i="28"/>
  <c r="H10" i="28"/>
  <c r="G10" i="28" s="1"/>
  <c r="J9" i="28"/>
  <c r="K9" i="28" s="1"/>
  <c r="L9" i="28" s="1"/>
  <c r="I9" i="28"/>
  <c r="H9" i="28"/>
  <c r="G9" i="28" s="1"/>
  <c r="J8" i="28"/>
  <c r="K8" i="28" s="1"/>
  <c r="L8" i="28" s="1"/>
  <c r="I8" i="28"/>
  <c r="H8" i="28"/>
  <c r="G8" i="28" s="1"/>
  <c r="K7" i="28"/>
  <c r="L7" i="28" s="1"/>
  <c r="I7" i="28"/>
  <c r="H7" i="28"/>
  <c r="G7" i="28"/>
  <c r="K6" i="28"/>
  <c r="L6" i="28" s="1"/>
  <c r="I6" i="28"/>
  <c r="H6" i="28"/>
  <c r="G6" i="28"/>
  <c r="K13" i="28" l="1"/>
  <c r="L13" i="28" s="1"/>
  <c r="L14" i="28"/>
  <c r="L22" i="28" s="1"/>
  <c r="C7" i="17" l="1"/>
  <c r="F7" i="17"/>
  <c r="F5" i="17"/>
  <c r="L62" i="14"/>
  <c r="L61" i="14"/>
  <c r="L60" i="14"/>
  <c r="L59" i="14"/>
  <c r="L58" i="14"/>
  <c r="L57" i="14"/>
  <c r="L56" i="14"/>
  <c r="L55" i="14"/>
  <c r="L54" i="14"/>
  <c r="G19" i="14"/>
  <c r="H19" i="14"/>
  <c r="I19" i="14"/>
  <c r="J19" i="14"/>
  <c r="F19" i="14"/>
  <c r="G20" i="14"/>
  <c r="H20" i="14"/>
  <c r="J20" i="14"/>
  <c r="H137" i="14"/>
  <c r="B131" i="14"/>
  <c r="B130" i="14"/>
  <c r="B122" i="14"/>
  <c r="B121" i="14"/>
  <c r="B120" i="14"/>
  <c r="B111" i="14"/>
  <c r="B110" i="14"/>
  <c r="L104" i="14"/>
  <c r="H104" i="14"/>
  <c r="H103" i="14"/>
  <c r="H102" i="14"/>
  <c r="L101" i="14"/>
  <c r="H101" i="14"/>
  <c r="L100" i="14"/>
  <c r="H100" i="14"/>
  <c r="L99" i="14"/>
  <c r="L102" i="14"/>
  <c r="H99" i="14"/>
  <c r="L98" i="14"/>
  <c r="H98" i="14"/>
  <c r="L97" i="14"/>
  <c r="H97" i="14"/>
  <c r="L96" i="14"/>
  <c r="H96" i="14"/>
  <c r="H95" i="14"/>
  <c r="H94" i="14"/>
  <c r="H93" i="14"/>
  <c r="H92" i="14"/>
  <c r="H91" i="14"/>
  <c r="H90" i="14"/>
  <c r="H89" i="14"/>
  <c r="H88" i="14"/>
  <c r="H87" i="14"/>
  <c r="H83" i="14"/>
  <c r="H82" i="14"/>
  <c r="H81" i="14"/>
  <c r="H80" i="14"/>
  <c r="H79" i="14"/>
  <c r="H78" i="14"/>
  <c r="H77" i="14"/>
  <c r="F77" i="14"/>
  <c r="H76" i="14"/>
  <c r="F76" i="14"/>
  <c r="H75" i="14"/>
  <c r="F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F56" i="14"/>
  <c r="H55" i="14"/>
  <c r="F55" i="14"/>
  <c r="H54" i="14"/>
  <c r="F54" i="14"/>
  <c r="A48" i="14"/>
  <c r="A49" i="14"/>
  <c r="A50" i="14"/>
  <c r="B47" i="14"/>
  <c r="A46" i="14"/>
  <c r="E47" i="14"/>
  <c r="E48" i="14"/>
  <c r="E49" i="14"/>
  <c r="A43" i="14"/>
  <c r="A44" i="14"/>
  <c r="A45" i="14"/>
  <c r="B42" i="14"/>
  <c r="A41" i="14"/>
  <c r="B37" i="14"/>
  <c r="A36" i="14"/>
  <c r="E37" i="14"/>
  <c r="E38" i="14"/>
  <c r="J29" i="14"/>
  <c r="J30" i="14"/>
  <c r="I29" i="14"/>
  <c r="I30" i="14"/>
  <c r="H29" i="14"/>
  <c r="H30" i="14"/>
  <c r="G29" i="14"/>
  <c r="G30" i="14"/>
  <c r="F29" i="14"/>
  <c r="F30" i="14"/>
  <c r="D29" i="14"/>
  <c r="D30" i="14"/>
  <c r="P28" i="14"/>
  <c r="Q28" i="14"/>
  <c r="J24" i="14"/>
  <c r="J25" i="14"/>
  <c r="I24" i="14"/>
  <c r="I25" i="14"/>
  <c r="H24" i="14"/>
  <c r="H25" i="14"/>
  <c r="G24" i="14"/>
  <c r="G25" i="14"/>
  <c r="F24" i="14"/>
  <c r="P24" i="14"/>
  <c r="P25" i="14"/>
  <c r="D24" i="14"/>
  <c r="D25" i="14"/>
  <c r="P23" i="14"/>
  <c r="Q23" i="14"/>
  <c r="I20" i="14"/>
  <c r="F20" i="14"/>
  <c r="D19" i="14"/>
  <c r="D20" i="14"/>
  <c r="E42" i="14"/>
  <c r="E43" i="14"/>
  <c r="E44" i="14"/>
  <c r="P18" i="14"/>
  <c r="Q18" i="14"/>
  <c r="J32" i="14"/>
  <c r="G137" i="14"/>
  <c r="G32" i="14"/>
  <c r="D137" i="14"/>
  <c r="H32" i="14"/>
  <c r="E137" i="14"/>
  <c r="K103" i="14"/>
  <c r="K76" i="14"/>
  <c r="M76" i="14"/>
  <c r="N76" i="14"/>
  <c r="O76" i="14"/>
  <c r="K58" i="14"/>
  <c r="M58" i="14"/>
  <c r="N58" i="14"/>
  <c r="O58" i="14"/>
  <c r="K82" i="14"/>
  <c r="M82" i="14"/>
  <c r="N82" i="14"/>
  <c r="O82" i="14"/>
  <c r="K73" i="14"/>
  <c r="M73" i="14"/>
  <c r="N73" i="14"/>
  <c r="O73" i="14"/>
  <c r="G45" i="14"/>
  <c r="I45" i="14"/>
  <c r="K100" i="14"/>
  <c r="M100" i="14"/>
  <c r="K88" i="14"/>
  <c r="M88" i="14"/>
  <c r="N88" i="14"/>
  <c r="O88" i="14"/>
  <c r="G42" i="14"/>
  <c r="I42" i="14"/>
  <c r="K91" i="14"/>
  <c r="M91" i="14"/>
  <c r="N91" i="14"/>
  <c r="O91" i="14"/>
  <c r="K97" i="14"/>
  <c r="M97" i="14"/>
  <c r="N97" i="14"/>
  <c r="O97" i="14"/>
  <c r="K94" i="14"/>
  <c r="M94" i="14"/>
  <c r="N94" i="14"/>
  <c r="O94" i="14"/>
  <c r="K55" i="14"/>
  <c r="M55" i="14"/>
  <c r="N55" i="14"/>
  <c r="O55" i="14"/>
  <c r="G43" i="14"/>
  <c r="I43" i="14"/>
  <c r="K64" i="14"/>
  <c r="M64" i="14"/>
  <c r="N64" i="14"/>
  <c r="O64" i="14"/>
  <c r="G44" i="14"/>
  <c r="I44" i="14"/>
  <c r="K67" i="14"/>
  <c r="M67" i="14"/>
  <c r="N67" i="14"/>
  <c r="O67" i="14"/>
  <c r="K61" i="14"/>
  <c r="M61" i="14"/>
  <c r="N61" i="14"/>
  <c r="O61" i="14"/>
  <c r="K79" i="14"/>
  <c r="M79" i="14"/>
  <c r="N79" i="14"/>
  <c r="O79" i="14"/>
  <c r="K70" i="14"/>
  <c r="M70" i="14"/>
  <c r="N70" i="14"/>
  <c r="O70" i="14"/>
  <c r="I32" i="14"/>
  <c r="F137" i="14"/>
  <c r="P29" i="14"/>
  <c r="P30" i="14"/>
  <c r="L103" i="14"/>
  <c r="P19" i="14"/>
  <c r="P20" i="14"/>
  <c r="F25" i="14"/>
  <c r="F32" i="14"/>
  <c r="C137" i="14"/>
  <c r="E39" i="14"/>
  <c r="I137" i="14"/>
  <c r="M103" i="14"/>
  <c r="N103" i="14"/>
  <c r="O103" i="14"/>
  <c r="N100" i="14"/>
  <c r="O100" i="14"/>
  <c r="K99" i="14"/>
  <c r="M99" i="14"/>
  <c r="K90" i="14"/>
  <c r="M90" i="14"/>
  <c r="N90" i="14"/>
  <c r="O90" i="14"/>
  <c r="K93" i="14"/>
  <c r="M93" i="14"/>
  <c r="N93" i="14"/>
  <c r="O93" i="14"/>
  <c r="K96" i="14"/>
  <c r="M96" i="14"/>
  <c r="N96" i="14"/>
  <c r="O96" i="14"/>
  <c r="G38" i="14"/>
  <c r="I38" i="14"/>
  <c r="J38" i="14"/>
  <c r="L38" i="14"/>
  <c r="K60" i="14"/>
  <c r="M60" i="14"/>
  <c r="N60" i="14"/>
  <c r="O60" i="14"/>
  <c r="K63" i="14"/>
  <c r="M63" i="14"/>
  <c r="N63" i="14"/>
  <c r="O63" i="14"/>
  <c r="K54" i="14"/>
  <c r="M54" i="14"/>
  <c r="N54" i="14"/>
  <c r="O54" i="14"/>
  <c r="P32" i="14"/>
  <c r="K78" i="14"/>
  <c r="M78" i="14"/>
  <c r="N78" i="14"/>
  <c r="O78" i="14"/>
  <c r="K69" i="14"/>
  <c r="M69" i="14"/>
  <c r="N69" i="14"/>
  <c r="O69" i="14"/>
  <c r="K66" i="14"/>
  <c r="M66" i="14"/>
  <c r="N66" i="14"/>
  <c r="O66" i="14"/>
  <c r="G39" i="14"/>
  <c r="I39" i="14"/>
  <c r="J39" i="14"/>
  <c r="L39" i="14"/>
  <c r="K102" i="14"/>
  <c r="K81" i="14"/>
  <c r="M81" i="14"/>
  <c r="N81" i="14"/>
  <c r="O81" i="14"/>
  <c r="K75" i="14"/>
  <c r="M75" i="14"/>
  <c r="N75" i="14"/>
  <c r="O75" i="14"/>
  <c r="K72" i="14"/>
  <c r="M72" i="14"/>
  <c r="N72" i="14"/>
  <c r="O72" i="14"/>
  <c r="G40" i="14"/>
  <c r="I40" i="14"/>
  <c r="J40" i="14"/>
  <c r="L40" i="14"/>
  <c r="K87" i="14"/>
  <c r="M87" i="14"/>
  <c r="N87" i="14"/>
  <c r="O87" i="14"/>
  <c r="K57" i="14"/>
  <c r="M57" i="14"/>
  <c r="N57" i="14"/>
  <c r="O57" i="14"/>
  <c r="G37" i="14"/>
  <c r="I37" i="14"/>
  <c r="J37" i="14"/>
  <c r="L37" i="14"/>
  <c r="J44" i="14"/>
  <c r="L44" i="14"/>
  <c r="J42" i="14"/>
  <c r="L42" i="14"/>
  <c r="K65" i="14"/>
  <c r="M65" i="14"/>
  <c r="N65" i="14"/>
  <c r="O65" i="14"/>
  <c r="G50" i="14"/>
  <c r="I50" i="14"/>
  <c r="J50" i="14"/>
  <c r="L50" i="14"/>
  <c r="K104" i="14"/>
  <c r="K77" i="14"/>
  <c r="M77" i="14"/>
  <c r="N77" i="14"/>
  <c r="O77" i="14"/>
  <c r="K68" i="14"/>
  <c r="M68" i="14"/>
  <c r="N68" i="14"/>
  <c r="O68" i="14"/>
  <c r="G47" i="14"/>
  <c r="I47" i="14"/>
  <c r="J47" i="14"/>
  <c r="L47" i="14"/>
  <c r="K89" i="14"/>
  <c r="M89" i="14"/>
  <c r="N89" i="14"/>
  <c r="O89" i="14"/>
  <c r="K80" i="14"/>
  <c r="M80" i="14"/>
  <c r="N80" i="14"/>
  <c r="O80" i="14"/>
  <c r="K71" i="14"/>
  <c r="M71" i="14"/>
  <c r="N71" i="14"/>
  <c r="O71" i="14"/>
  <c r="K59" i="14"/>
  <c r="M59" i="14"/>
  <c r="N59" i="14"/>
  <c r="O59" i="14"/>
  <c r="K56" i="14"/>
  <c r="M56" i="14"/>
  <c r="N56" i="14"/>
  <c r="O56" i="14"/>
  <c r="K101" i="14"/>
  <c r="M101" i="14"/>
  <c r="K83" i="14"/>
  <c r="M83" i="14"/>
  <c r="N83" i="14"/>
  <c r="O83" i="14"/>
  <c r="K74" i="14"/>
  <c r="M74" i="14"/>
  <c r="N74" i="14"/>
  <c r="O74" i="14"/>
  <c r="G48" i="14"/>
  <c r="I48" i="14"/>
  <c r="J48" i="14"/>
  <c r="L48" i="14"/>
  <c r="K98" i="14"/>
  <c r="M98" i="14"/>
  <c r="N98" i="14"/>
  <c r="O98" i="14"/>
  <c r="K92" i="14"/>
  <c r="M92" i="14"/>
  <c r="N92" i="14"/>
  <c r="O92" i="14"/>
  <c r="G49" i="14"/>
  <c r="I49" i="14"/>
  <c r="J49" i="14"/>
  <c r="L49" i="14"/>
  <c r="K95" i="14"/>
  <c r="M95" i="14"/>
  <c r="N95" i="14"/>
  <c r="O95" i="14"/>
  <c r="K62" i="14"/>
  <c r="M62" i="14"/>
  <c r="N62" i="14"/>
  <c r="O62" i="14"/>
  <c r="J43" i="14"/>
  <c r="L43" i="14"/>
  <c r="L45" i="14"/>
  <c r="J45" i="14"/>
  <c r="M104" i="14"/>
  <c r="N104" i="14"/>
  <c r="O104" i="14"/>
  <c r="N101" i="14"/>
  <c r="O101" i="14"/>
  <c r="N99" i="14"/>
  <c r="O99" i="14"/>
  <c r="M102" i="14"/>
  <c r="N102" i="14"/>
  <c r="O102" i="14"/>
</calcChain>
</file>

<file path=xl/sharedStrings.xml><?xml version="1.0" encoding="utf-8"?>
<sst xmlns="http://schemas.openxmlformats.org/spreadsheetml/2006/main" count="485" uniqueCount="237">
  <si>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</si>
  <si>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</si>
  <si>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</si>
  <si>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</si>
  <si>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</si>
  <si>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</si>
  <si>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</si>
  <si>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</si>
  <si>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</si>
  <si>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</si>
  <si>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</si>
  <si>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</si>
  <si>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</si>
  <si>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</si>
  <si>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</si>
  <si>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</si>
  <si>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</si>
  <si>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</si>
  <si>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</si>
  <si>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</si>
  <si>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</si>
  <si>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</si>
  <si>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</si>
  <si>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</si>
  <si>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</si>
  <si>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</si>
  <si>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</si>
  <si>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</si>
  <si>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</si>
  <si>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</si>
  <si>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</si>
  <si>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</si>
  <si>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</si>
  <si>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PHẦN D: LƯU Ý </t>
  </si>
  <si>
    <t>SỐ LƯỢNG THEO ĐỊNH MỨC  (NET)</t>
  </si>
  <si>
    <t>LỖI VẢI (DEFECT)</t>
  </si>
  <si>
    <t>SỐ LƯỢNG CẦN CẤP CHO TỔ CẮT (GROSS)</t>
  </si>
  <si>
    <t>WHITE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</si>
  <si>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</si>
  <si>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</si>
  <si>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</si>
  <si>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</si>
  <si>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</si>
  <si>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</si>
  <si>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</si>
  <si>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</si>
  <si>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</si>
  <si>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</si>
  <si>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</si>
  <si>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</si>
  <si>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DUYỆT HÌNH IN THEO</t>
  </si>
  <si>
    <t>THÔNG TIN ĐỊNH VỊ HÌNH IN</t>
  </si>
  <si>
    <t>TẤM LÓT THÙNG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</si>
  <si>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</si>
  <si>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</si>
  <si>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</si>
  <si>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</si>
  <si>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</si>
  <si>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</si>
  <si>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</si>
  <si>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</si>
  <si>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</si>
  <si>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</si>
  <si>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</si>
  <si>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</si>
  <si>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</si>
  <si>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</si>
  <si>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</si>
  <si>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</si>
  <si>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ĐỊNH VỊ HÌNH IN: THÂN TRƯỚC</t>
  </si>
  <si>
    <t>ĐỊNH VỊ HÌNH IN: THÂN SAU</t>
  </si>
  <si>
    <t>CANH GIỮA, CÁCH ĐƯỜNG TRA BO CỔ 7.5CM</t>
  </si>
  <si>
    <t>DUYỆT HÌNH THÊU THEO</t>
  </si>
  <si>
    <t>THÔNG TIN ĐỊNH VỊ HÌNH THÊU</t>
  </si>
  <si>
    <t>ĐỊNH VỊ HÌNH THÊU: THÂN SAU</t>
  </si>
  <si>
    <t>CHẤT LƯỢNG, HIỆU ỨNG VÀ MÀU SẮC DUYỆT THEO</t>
  </si>
  <si>
    <t>DUYỆT THEO STRIKE OFF DỰ KIẾN CHUYỂN NGÀY 1/1/21</t>
  </si>
  <si>
    <t>SKU</t>
  </si>
  <si>
    <t>Mã số:</t>
  </si>
  <si>
    <t>MER.QT-1.BM.4</t>
  </si>
  <si>
    <t>Lần ban hành:</t>
  </si>
  <si>
    <t>01</t>
  </si>
  <si>
    <t>Số trang</t>
  </si>
  <si>
    <t>GOLF WANG</t>
  </si>
  <si>
    <t xml:space="preserve">THÀNH PHẦN: </t>
  </si>
  <si>
    <t xml:space="preserve">80%COTTON 20%POLY </t>
  </si>
  <si>
    <t>100%COTTON RIB 1x1 _430GSM</t>
  </si>
  <si>
    <t>NHÃN THÀNH PHẦN 80%COTTON 20%POLY</t>
  </si>
  <si>
    <t>YELLOW</t>
  </si>
  <si>
    <t>-CÁCH MAY THEO NHƯ ÁO MẪU VÀ TÀI LIỆU ĐÍNH KÈM</t>
  </si>
  <si>
    <t>CHỈ 40/2 MAY NHÃN</t>
  </si>
  <si>
    <t>BRUSH FLEECE 80%COTTON 20%POLY 370GSM</t>
  </si>
  <si>
    <t>- GHI CHÚ…</t>
  </si>
  <si>
    <t>PANTS</t>
  </si>
  <si>
    <t>ĐÁY QUẦN</t>
  </si>
  <si>
    <t>SINGLE JERSEY 100% COTTON CM16/1_230GSM</t>
  </si>
  <si>
    <t>LÓT TÚI</t>
  </si>
  <si>
    <t>MIỆNG TÚI</t>
  </si>
  <si>
    <t>DATE:</t>
  </si>
  <si>
    <t xml:space="preserve">STYLE NUMBER:                                                                                                                                                                                           </t>
  </si>
  <si>
    <t>VENDOR REF:</t>
  </si>
  <si>
    <t>DESCRIPTION:</t>
  </si>
  <si>
    <t xml:space="preserve">Sweatpants </t>
  </si>
  <si>
    <t>Description</t>
  </si>
  <si>
    <t>Translation</t>
  </si>
  <si>
    <t>Tol</t>
  </si>
  <si>
    <t>2XL</t>
  </si>
  <si>
    <t>GRADE</t>
  </si>
  <si>
    <t>Waist (relaxed)</t>
  </si>
  <si>
    <t>Eo đo êm</t>
  </si>
  <si>
    <t>Waist (extended)</t>
  </si>
  <si>
    <t>Eo đo căng</t>
  </si>
  <si>
    <t>1/2 Leg opening (extended)</t>
  </si>
  <si>
    <t>1/2 rộng lai đo căng</t>
  </si>
  <si>
    <t>1/2 Leg opening (relaxed)</t>
  </si>
  <si>
    <t>Rộng lai quần đo êm</t>
  </si>
  <si>
    <t>Hem width</t>
  </si>
  <si>
    <t>to bản lai thành phẩm</t>
  </si>
  <si>
    <t>Waistband height</t>
  </si>
  <si>
    <t xml:space="preserve">Thành phẩm lưng </t>
  </si>
  <si>
    <t>Pocket length opening</t>
  </si>
  <si>
    <t>Rộng miệng túi sườn</t>
  </si>
  <si>
    <t>Back  pocket width</t>
  </si>
  <si>
    <t>Rộng miệng túi sau</t>
  </si>
  <si>
    <t>SỐ LƯỢNG CẦN CẤP CHO TEST THÊU</t>
  </si>
  <si>
    <t xml:space="preserve">WHITE </t>
  </si>
  <si>
    <t>DÂY LUỒN DẸP 1CM</t>
  </si>
  <si>
    <t>STICKER POLY BAG</t>
  </si>
  <si>
    <t>GÓI CHỐNG ẨM</t>
  </si>
  <si>
    <t>THÊU THÂN TRƯỚC</t>
  </si>
  <si>
    <t xml:space="preserve"> 1''</t>
  </si>
  <si>
    <t>BLACK</t>
  </si>
  <si>
    <t>CLEAR</t>
  </si>
  <si>
    <r>
      <t>IN :</t>
    </r>
    <r>
      <rPr>
        <b/>
        <sz val="18"/>
        <rFont val="Muli"/>
      </rPr>
      <t xml:space="preserve"> </t>
    </r>
  </si>
  <si>
    <r>
      <t>WASH:</t>
    </r>
    <r>
      <rPr>
        <sz val="18"/>
        <rFont val="Muli"/>
      </rPr>
      <t xml:space="preserve"> </t>
    </r>
  </si>
  <si>
    <t>161CM</t>
  </si>
  <si>
    <t>NHÃN CHÍNH 60mm x 24mm</t>
  </si>
  <si>
    <t xml:space="preserve"> NHÃN SIZE 37mm x 13mm</t>
  </si>
  <si>
    <t>NHÃN CỜ 31mm x 19mm</t>
  </si>
  <si>
    <t>BAO NYLON 14"X16", CÓ LOGO</t>
  </si>
  <si>
    <t>BIG POLY BAG 100cmx120cm</t>
  </si>
  <si>
    <t xml:space="preserve">THÙNG CARTON 60X40X30 CM </t>
  </si>
  <si>
    <t>KHÔNG IN</t>
  </si>
  <si>
    <t>YE1799</t>
  </si>
  <si>
    <t>THÊU THÂN TRƯỚC TRÁI NGƯỜI MẶC</t>
  </si>
  <si>
    <r>
      <rPr>
        <b/>
        <u/>
        <sz val="18"/>
        <rFont val="Muli"/>
      </rPr>
      <t>ĐỊNH VỊ HÌNH THÊU: THÂN TRƯỚC</t>
    </r>
    <r>
      <rPr>
        <sz val="18"/>
        <rFont val="Muli"/>
      </rPr>
      <t xml:space="preserve">
BÊN TRÁI NGƯỜI MẶC , CÁCH CẠNH DƯỚI TÚI</t>
    </r>
  </si>
  <si>
    <t>KHÔNG WASH</t>
  </si>
  <si>
    <t xml:space="preserve">- DÂY LUỒN SAU KHI LUỒN DƯ RA 20 CM ( ĐÃ BAO GỒM GÚT ĐẦU DÂY LUỒN) MỖI BÊN TÍNH TỪ ĐIỂM KHUY, </t>
  </si>
  <si>
    <t>- THÔNG SỐ THUN TỪNG SIZE NHƯ BẢNG THÔNG SỐ, CHÚ Y CỘNG ĐÔ CO RÚT THUN</t>
  </si>
  <si>
    <t>- THAM KHẢO TRANG QUY CÁCH GẤP XẾP ĐÍNH KÈM.</t>
  </si>
  <si>
    <t>- HÌNH THÊU KHÔNG ĐƯỢC NGHIÊNG</t>
  </si>
  <si>
    <t>KEO MÈ</t>
  </si>
  <si>
    <t>THUN LƯNG 6.5 CM</t>
  </si>
  <si>
    <t>THUN LAI 4.5 CM</t>
  </si>
  <si>
    <t>MER - THÚY 252</t>
  </si>
  <si>
    <r>
      <t>THÊU :</t>
    </r>
    <r>
      <rPr>
        <b/>
        <sz val="18"/>
        <rFont val="Muli"/>
      </rPr>
      <t xml:space="preserve"> </t>
    </r>
  </si>
  <si>
    <t>G10PA37</t>
  </si>
  <si>
    <t>MẪU THAM KHẢO CÁCH MAY LÀ MẪU G10PA08, MÀU SPORT GREY, SIZE L, CHUYỂN CÙNG TÁC NGHIỆP</t>
  </si>
  <si>
    <t>CONTRAST STITCH LOGO SWEATPANTS by GOLF WANG</t>
  </si>
  <si>
    <t>SEASONAL</t>
  </si>
  <si>
    <t>PINK</t>
  </si>
  <si>
    <t>NAVY</t>
  </si>
  <si>
    <t>GREEN</t>
  </si>
  <si>
    <t>CHỈ 40/2 DIỄU</t>
  </si>
  <si>
    <t>SS22 PRODUCTION</t>
  </si>
  <si>
    <t>RE6335</t>
  </si>
  <si>
    <t>GR5905</t>
  </si>
  <si>
    <t>GR6490</t>
  </si>
  <si>
    <r>
      <rPr>
        <b/>
        <u/>
        <sz val="18"/>
        <rFont val="Muli"/>
      </rPr>
      <t>ĐỊNH VỊ HÌNH THÊU: THÂN TRƯỚC</t>
    </r>
    <r>
      <rPr>
        <sz val="18"/>
        <rFont val="Muli"/>
      </rPr>
      <t xml:space="preserve">
 ĐIỂM CUỐI CHỮ "F"  PHẢI SONG SONG VỚI ĐƯỜNG DIỄU SƯỜN NGOÀI, CÁCH ĐƯỜNG DIỄU SƯỜN</t>
    </r>
  </si>
  <si>
    <t>1"</t>
  </si>
  <si>
    <t>G10  SS22  G2260</t>
  </si>
  <si>
    <t>ITEM</t>
  </si>
  <si>
    <t>MER.QT-4.BM4</t>
  </si>
  <si>
    <t>01/01</t>
  </si>
  <si>
    <t>PP MEETING DATE</t>
  </si>
  <si>
    <t xml:space="preserve">BUYER </t>
  </si>
  <si>
    <t>SEASON</t>
  </si>
  <si>
    <t xml:space="preserve">STYLE(S)# </t>
  </si>
  <si>
    <t>Issue</t>
  </si>
  <si>
    <t>Comments</t>
  </si>
  <si>
    <t>Responsible</t>
  </si>
  <si>
    <t>Completion Date</t>
  </si>
  <si>
    <t>Fabric</t>
  </si>
  <si>
    <t>Trims and Accessories</t>
  </si>
  <si>
    <t>TRIM ĐÃ NHẬP KHO</t>
  </si>
  <si>
    <t>Pattern &amp; Marker</t>
  </si>
  <si>
    <t>Cutting</t>
  </si>
  <si>
    <t>CẮT CHÍNH XÁC</t>
  </si>
  <si>
    <t>Technical Garment Construction</t>
  </si>
  <si>
    <t>Operation and Attachments</t>
  </si>
  <si>
    <t>CÁCH GẮN NHÃN THEO TÁC NGHIỆP SX</t>
  </si>
  <si>
    <t>Printting</t>
  </si>
  <si>
    <t>Embroidery</t>
  </si>
  <si>
    <t>Washing</t>
  </si>
  <si>
    <t>Packing</t>
  </si>
  <si>
    <t>VỆ SINH CÔNG NGHIỆP SẠCH SẼ
ĐÓNG GÓI THEO QUY CÁCH ĐÓNG GÓI ĐÍNH KÈM</t>
  </si>
  <si>
    <t>CUTTING      PRODUCTION MANAGER      TECHNICAL     PRINTING     OUTSOURCE      DYING      QC/QA       PACKING</t>
  </si>
  <si>
    <t>GOLF-WANG</t>
  </si>
  <si>
    <t>Point</t>
  </si>
  <si>
    <t>UA COMMENTS</t>
  </si>
  <si>
    <t>Hip ( 9" from top of waistband)</t>
  </si>
  <si>
    <t>Mông đo cách cạnh trên lưng 9"</t>
  </si>
  <si>
    <t xml:space="preserve">Front rise from top of waistband </t>
  </si>
  <si>
    <t xml:space="preserve">Dài đáy TRƯỚC từ mép trên lưng </t>
  </si>
  <si>
    <t>Điều chỉnh cho phù hợp với thiết kế mới</t>
  </si>
  <si>
    <t xml:space="preserve">Back rise from top of waistband </t>
  </si>
  <si>
    <t xml:space="preserve">Dài đáy SAU từ mép trên lưng </t>
  </si>
  <si>
    <t>1/2 Thigh below crotch 1"</t>
  </si>
  <si>
    <t>1/2 vòng đùi đo dưới đáy 1"</t>
  </si>
  <si>
    <t>1/2 Knee ( 13 3/8" from crotch)</t>
  </si>
  <si>
    <t>1/2 vòng gối cách  đáy 13 3/8"</t>
  </si>
  <si>
    <t>điều chỉnh vị trí đo cho phù hợp</t>
  </si>
  <si>
    <t xml:space="preserve">Inseam </t>
  </si>
  <si>
    <t>DàI sườn trong</t>
  </si>
  <si>
    <t>Back pocket height</t>
  </si>
  <si>
    <t>Cao túi sau</t>
  </si>
  <si>
    <t>Thêm vào bảng thông số</t>
  </si>
  <si>
    <t>Elastic at waist</t>
  </si>
  <si>
    <t>Định mức thun lưng - to bản 6cm (ĐƠN VỊ CM)</t>
  </si>
  <si>
    <t>Elastic at hem</t>
  </si>
  <si>
    <t>Định mức thun lai- to bản 4cm (ĐƠN VỊ CM)</t>
  </si>
  <si>
    <t>Drawcord at waist</t>
  </si>
  <si>
    <t>Định mức dây luồn lưng- dư ra mỗi đầu 20cm- có thắt nút 2 đầu (ĐƠN VỊ CM)</t>
  </si>
  <si>
    <t>NOTE: NHẢY SIZE THEO BƯỚC NHẢY SATURDAY</t>
  </si>
  <si>
    <t>CẤP RẬP ĐỊNH VỊ THÊU THÂN TRƯỚC TRÁI</t>
  </si>
  <si>
    <t>VẢI CHÍNH ĐÃ NHẬP KHO</t>
  </si>
  <si>
    <t>MAY THEO MẪU PP CHUYỂN KÈM TÁC NGHIỆP</t>
  </si>
  <si>
    <t xml:space="preserve">CUTTING DOCKET 
TÁC NGHIỆP </t>
  </si>
  <si>
    <t>MER : THÚY/TÂM/HIỆP - 252</t>
  </si>
  <si>
    <t>DUYỆT HÌNH IN THEO PP G10PA37A2 MÀU GREEN ĐÃ CHUYỂN CHỊ NGOÃN 8.6.23</t>
  </si>
  <si>
    <t>DUYỆT HÌNH IN THEO PP G10PA37A2 MÀU RED ĐÃ CHUYỂN CHỊ NGOÃN 8.6.23</t>
  </si>
  <si>
    <t>THÊU THÂN TRƯỚC TRÁI NGƯỜI MẶC (BTP)</t>
  </si>
  <si>
    <t>Chinh theo techpack</t>
  </si>
  <si>
    <t>chinh cho phu hop voi mieng tui</t>
  </si>
  <si>
    <t>6"</t>
  </si>
  <si>
    <t>Dai dây kéo túi trước - sau thành phẩm cho may mẫu</t>
  </si>
  <si>
    <t>G10PA84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</si>
</sst>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[$-409]d\-mmm\-yy;@"/>
    <numFmt numFmtId="175" formatCode="#\ ?/2"/>
    <numFmt numFmtId="176" formatCode="#\ ?/4"/>
    <numFmt numFmtId="177" formatCode="#\ ?/8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Geneva"/>
      <family val="1"/>
      <charset val="134"/>
    </font>
    <font>
      <sz val="11"/>
      <color rgb="FF000000"/>
      <name val="Calibri"/>
      <family val="2"/>
    </font>
    <font>
      <sz val="13"/>
      <name val="Muli"/>
    </font>
    <font>
      <b/>
      <sz val="36"/>
      <name val="Muli"/>
    </font>
    <font>
      <b/>
      <sz val="16"/>
      <name val="Muli"/>
    </font>
    <font>
      <sz val="16"/>
      <name val="Muli"/>
    </font>
    <font>
      <sz val="26"/>
      <name val="Muli"/>
    </font>
    <font>
      <b/>
      <sz val="26"/>
      <name val="Muli"/>
    </font>
    <font>
      <b/>
      <u/>
      <sz val="26"/>
      <name val="Muli"/>
    </font>
    <font>
      <b/>
      <sz val="22"/>
      <name val="Muli"/>
    </font>
    <font>
      <sz val="22"/>
      <name val="Muli"/>
    </font>
    <font>
      <b/>
      <i/>
      <sz val="22"/>
      <name val="Muli"/>
    </font>
    <font>
      <b/>
      <sz val="30"/>
      <name val="Muli"/>
    </font>
    <font>
      <sz val="15"/>
      <name val="Muli"/>
    </font>
    <font>
      <b/>
      <u/>
      <sz val="12"/>
      <name val="Muli"/>
    </font>
    <font>
      <u/>
      <sz val="15"/>
      <name val="Muli"/>
    </font>
    <font>
      <b/>
      <sz val="14"/>
      <name val="Muli"/>
    </font>
    <font>
      <b/>
      <sz val="12"/>
      <name val="Muli"/>
    </font>
    <font>
      <b/>
      <sz val="28"/>
      <name val="Muli"/>
    </font>
    <font>
      <b/>
      <sz val="11"/>
      <name val="Muli"/>
    </font>
    <font>
      <sz val="18"/>
      <name val="Muli"/>
    </font>
    <font>
      <sz val="12"/>
      <name val="Muli"/>
    </font>
    <font>
      <sz val="11"/>
      <name val="Muli"/>
    </font>
    <font>
      <b/>
      <u/>
      <sz val="18"/>
      <name val="Muli"/>
    </font>
    <font>
      <b/>
      <sz val="18"/>
      <name val="Muli"/>
    </font>
    <font>
      <b/>
      <sz val="20"/>
      <name val="Muli"/>
    </font>
    <font>
      <b/>
      <sz val="19"/>
      <name val="Muli"/>
    </font>
    <font>
      <sz val="20"/>
      <name val="Muli"/>
    </font>
    <font>
      <sz val="14"/>
      <name val="Muli"/>
    </font>
    <font>
      <b/>
      <sz val="48"/>
      <name val="Muli"/>
    </font>
    <font>
      <b/>
      <sz val="22"/>
      <color theme="9" tint="-0.249977111117893"/>
      <name val="Muli"/>
    </font>
    <font>
      <sz val="24"/>
      <name val="Muli"/>
    </font>
    <font>
      <sz val="32"/>
      <color theme="1"/>
      <name val="Muli"/>
    </font>
    <font>
      <sz val="11"/>
      <color theme="1"/>
      <name val="Muli"/>
    </font>
    <font>
      <b/>
      <sz val="26"/>
      <color theme="9" tint="-0.249977111117893"/>
      <name val="Muli"/>
    </font>
    <font>
      <b/>
      <sz val="26"/>
      <color rgb="FFFF0000"/>
      <name val="Muli"/>
    </font>
    <font>
      <sz val="12"/>
      <color theme="1"/>
      <name val="Calibri"/>
      <family val="2"/>
      <charset val="134"/>
      <scheme val="minor"/>
    </font>
    <font>
      <b/>
      <sz val="10"/>
      <color theme="1"/>
      <name val="Muli"/>
    </font>
    <font>
      <sz val="10"/>
      <color theme="1"/>
      <name val="Muli"/>
    </font>
    <font>
      <b/>
      <sz val="10"/>
      <name val="Muli"/>
    </font>
    <font>
      <b/>
      <sz val="11"/>
      <color theme="1"/>
      <name val="Muli"/>
    </font>
    <font>
      <sz val="11"/>
      <color rgb="FF000000"/>
      <name val="Muli"/>
    </font>
    <font>
      <b/>
      <sz val="11"/>
      <color rgb="FF000000"/>
      <name val="Muli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Muli"/>
    </font>
    <font>
      <b/>
      <sz val="10"/>
      <color rgb="FF000000"/>
      <name val="Muli"/>
    </font>
    <font>
      <sz val="10"/>
      <color rgb="FF000000"/>
      <name val="Muli"/>
    </font>
    <font>
      <sz val="14"/>
      <color theme="1"/>
      <name val="Muli"/>
    </font>
    <font>
      <b/>
      <u/>
      <sz val="14"/>
      <name val="Muli"/>
    </font>
    <font>
      <sz val="20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8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3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5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7" borderId="16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8" borderId="23" applyNumberFormat="0" applyProtection="0">
      <alignment horizontal="right" vertical="center"/>
    </xf>
    <xf numFmtId="0" fontId="2" fillId="9" borderId="2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0" fillId="0" borderId="0"/>
    <xf numFmtId="0" fontId="10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56" fillId="0" borderId="0">
      <alignment vertical="center"/>
    </xf>
    <xf numFmtId="43" fontId="56" fillId="0" borderId="0" applyFont="0" applyFill="0" applyBorder="0" applyAlignment="0" applyProtection="0"/>
    <xf numFmtId="0" fontId="63" fillId="0" borderId="0"/>
    <xf numFmtId="0" fontId="63" fillId="0" borderId="0"/>
  </cellStyleXfs>
  <cellXfs count="382">
    <xf numFmtId="0" fontId="0" fillId="0" borderId="0" xfId="0"/>
    <xf numFmtId="0" fontId="22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1" xfId="0" applyFont="1" applyFill="1" applyBorder="1" applyAlignment="1" applyProtection="1">
      <alignment vertical="center"/>
      <protection hidden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left" vertical="center"/>
    </xf>
    <xf numFmtId="15" fontId="29" fillId="2" borderId="1" xfId="0" applyNumberFormat="1" applyFont="1" applyFill="1" applyBorder="1" applyAlignment="1">
      <alignment horizontal="left" vertical="center" wrapText="1"/>
    </xf>
    <xf numFmtId="164" fontId="29" fillId="2" borderId="1" xfId="0" quotePrefix="1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vertical="center" wrapText="1"/>
    </xf>
    <xf numFmtId="0" fontId="29" fillId="4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5" borderId="2" xfId="0" quotePrefix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3" fontId="27" fillId="2" borderId="3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0" fontId="27" fillId="2" borderId="2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 wrapText="1"/>
    </xf>
    <xf numFmtId="0" fontId="29" fillId="0" borderId="2" xfId="0" applyFont="1" applyBorder="1" applyAlignment="1">
      <alignment horizontal="right" vertical="center"/>
    </xf>
    <xf numFmtId="0" fontId="29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right" vertical="center"/>
    </xf>
    <xf numFmtId="3" fontId="34" fillId="2" borderId="4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right" vertical="center"/>
    </xf>
    <xf numFmtId="3" fontId="34" fillId="2" borderId="4" xfId="0" applyNumberFormat="1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right" vertical="center" wrapText="1"/>
    </xf>
    <xf numFmtId="3" fontId="37" fillId="2" borderId="0" xfId="0" applyNumberFormat="1" applyFont="1" applyFill="1" applyAlignment="1">
      <alignment horizontal="center" vertical="center"/>
    </xf>
    <xf numFmtId="0" fontId="38" fillId="4" borderId="35" xfId="0" applyFont="1" applyFill="1" applyBorder="1" applyAlignment="1">
      <alignment vertical="center"/>
    </xf>
    <xf numFmtId="0" fontId="38" fillId="4" borderId="21" xfId="0" applyFont="1" applyFill="1" applyBorder="1" applyAlignment="1">
      <alignment vertical="center" wrapText="1"/>
    </xf>
    <xf numFmtId="0" fontId="38" fillId="4" borderId="14" xfId="0" applyFont="1" applyFill="1" applyBorder="1" applyAlignment="1">
      <alignment vertical="center"/>
    </xf>
    <xf numFmtId="0" fontId="38" fillId="4" borderId="15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1" fontId="30" fillId="2" borderId="11" xfId="0" applyNumberFormat="1" applyFont="1" applyFill="1" applyBorder="1" applyAlignment="1">
      <alignment horizontal="center" vertical="center" wrapText="1"/>
    </xf>
    <xf numFmtId="165" fontId="30" fillId="2" borderId="11" xfId="0" applyNumberFormat="1" applyFont="1" applyFill="1" applyBorder="1" applyAlignment="1">
      <alignment horizontal="center" vertical="center"/>
    </xf>
    <xf numFmtId="1" fontId="30" fillId="2" borderId="11" xfId="0" applyNumberFormat="1" applyFont="1" applyFill="1" applyBorder="1" applyAlignment="1">
      <alignment horizontal="center" vertical="center"/>
    </xf>
    <xf numFmtId="0" fontId="38" fillId="4" borderId="14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/>
    </xf>
    <xf numFmtId="0" fontId="39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vertical="center"/>
    </xf>
    <xf numFmtId="1" fontId="30" fillId="0" borderId="16" xfId="1" applyNumberFormat="1" applyFont="1" applyBorder="1" applyAlignment="1">
      <alignment horizontal="center" vertical="center" wrapText="1"/>
    </xf>
    <xf numFmtId="1" fontId="29" fillId="0" borderId="16" xfId="1" applyNumberFormat="1" applyFont="1" applyBorder="1" applyAlignment="1">
      <alignment horizontal="center" vertical="center" wrapText="1"/>
    </xf>
    <xf numFmtId="1" fontId="40" fillId="2" borderId="16" xfId="0" applyNumberFormat="1" applyFont="1" applyFill="1" applyBorder="1" applyAlignment="1">
      <alignment horizontal="left" vertical="center"/>
    </xf>
    <xf numFmtId="1" fontId="30" fillId="2" borderId="16" xfId="0" applyNumberFormat="1" applyFont="1" applyFill="1" applyBorder="1" applyAlignment="1">
      <alignment horizontal="left" vertical="center"/>
    </xf>
    <xf numFmtId="2" fontId="30" fillId="2" borderId="16" xfId="0" applyNumberFormat="1" applyFont="1" applyFill="1" applyBorder="1" applyAlignment="1">
      <alignment horizontal="center" vertical="center"/>
    </xf>
    <xf numFmtId="165" fontId="30" fillId="2" borderId="16" xfId="0" applyNumberFormat="1" applyFont="1" applyFill="1" applyBorder="1" applyAlignment="1">
      <alignment horizontal="center" vertical="center"/>
    </xf>
    <xf numFmtId="1" fontId="29" fillId="2" borderId="16" xfId="0" applyNumberFormat="1" applyFont="1" applyFill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/>
    </xf>
    <xf numFmtId="1" fontId="30" fillId="2" borderId="16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1" fontId="22" fillId="0" borderId="16" xfId="1" applyNumberFormat="1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165" fontId="30" fillId="2" borderId="16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39" fillId="2" borderId="4" xfId="0" applyFont="1" applyFill="1" applyBorder="1" applyAlignment="1">
      <alignment vertical="center"/>
    </xf>
    <xf numFmtId="0" fontId="39" fillId="2" borderId="4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2" fontId="42" fillId="2" borderId="0" xfId="0" applyNumberFormat="1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vertical="center" wrapText="1"/>
    </xf>
    <xf numFmtId="166" fontId="30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4" fillId="2" borderId="0" xfId="0" applyFont="1" applyFill="1" applyAlignment="1">
      <alignment vertical="center" wrapText="1"/>
    </xf>
    <xf numFmtId="0" fontId="44" fillId="0" borderId="16" xfId="0" applyFont="1" applyBorder="1" applyAlignment="1">
      <alignment horizontal="center" vertical="center"/>
    </xf>
    <xf numFmtId="1" fontId="40" fillId="2" borderId="17" xfId="0" applyNumberFormat="1" applyFont="1" applyFill="1" applyBorder="1" applyAlignment="1">
      <alignment vertical="center" wrapText="1"/>
    </xf>
    <xf numFmtId="0" fontId="48" fillId="2" borderId="0" xfId="0" applyFont="1" applyFill="1" applyAlignment="1">
      <alignment horizontal="left" vertical="center"/>
    </xf>
    <xf numFmtId="0" fontId="44" fillId="0" borderId="13" xfId="0" quotePrefix="1" applyFont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1" fontId="40" fillId="2" borderId="17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166" fontId="40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29" fillId="2" borderId="16" xfId="0" quotePrefix="1" applyFont="1" applyFill="1" applyBorder="1" applyAlignment="1">
      <alignment horizontal="left" vertical="center"/>
    </xf>
    <xf numFmtId="0" fontId="29" fillId="2" borderId="1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166" fontId="29" fillId="2" borderId="0" xfId="0" applyNumberFormat="1" applyFont="1" applyFill="1" applyAlignment="1">
      <alignment horizontal="center" vertical="center"/>
    </xf>
    <xf numFmtId="1" fontId="29" fillId="2" borderId="16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32" fillId="11" borderId="0" xfId="0" applyFont="1" applyFill="1" applyAlignment="1">
      <alignment horizontal="left" vertical="center"/>
    </xf>
    <xf numFmtId="0" fontId="32" fillId="11" borderId="0" xfId="0" applyFont="1" applyFill="1" applyAlignment="1">
      <alignment horizontal="center" vertical="center"/>
    </xf>
    <xf numFmtId="1" fontId="32" fillId="11" borderId="0" xfId="0" applyNumberFormat="1" applyFont="1" applyFill="1" applyAlignment="1">
      <alignment horizontal="right" vertical="center"/>
    </xf>
    <xf numFmtId="1" fontId="32" fillId="11" borderId="0" xfId="0" applyNumberFormat="1" applyFont="1" applyFill="1" applyAlignment="1">
      <alignment horizontal="center" vertical="center"/>
    </xf>
    <xf numFmtId="173" fontId="30" fillId="2" borderId="16" xfId="0" applyNumberFormat="1" applyFont="1" applyFill="1" applyBorder="1" applyAlignment="1">
      <alignment horizontal="center" vertical="center"/>
    </xf>
    <xf numFmtId="2" fontId="30" fillId="2" borderId="16" xfId="0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vertical="center" wrapText="1"/>
    </xf>
    <xf numFmtId="0" fontId="30" fillId="4" borderId="0" xfId="0" applyFont="1" applyFill="1" applyAlignment="1">
      <alignment vertical="center"/>
    </xf>
    <xf numFmtId="0" fontId="29" fillId="4" borderId="0" xfId="0" applyFont="1" applyFill="1" applyAlignment="1">
      <alignment vertical="center" wrapText="1"/>
    </xf>
    <xf numFmtId="0" fontId="51" fillId="2" borderId="0" xfId="0" quotePrefix="1" applyFont="1" applyFill="1" applyAlignment="1">
      <alignment horizontal="left" vertical="center"/>
    </xf>
    <xf numFmtId="0" fontId="52" fillId="4" borderId="0" xfId="0" quotePrefix="1" applyFont="1" applyFill="1"/>
    <xf numFmtId="0" fontId="53" fillId="4" borderId="0" xfId="0" applyFont="1" applyFill="1" applyAlignment="1">
      <alignment vertical="center"/>
    </xf>
    <xf numFmtId="0" fontId="53" fillId="4" borderId="0" xfId="0" applyFont="1" applyFill="1" applyAlignment="1">
      <alignment vertical="center" wrapText="1"/>
    </xf>
    <xf numFmtId="0" fontId="52" fillId="4" borderId="0" xfId="0" quotePrefix="1" applyFont="1" applyFill="1" applyAlignment="1">
      <alignment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5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54" fillId="2" borderId="2" xfId="0" applyFont="1" applyFill="1" applyBorder="1" applyAlignment="1">
      <alignment horizontal="center" vertical="center"/>
    </xf>
    <xf numFmtId="0" fontId="45" fillId="6" borderId="8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/>
    </xf>
    <xf numFmtId="0" fontId="45" fillId="6" borderId="8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1" fontId="30" fillId="2" borderId="0" xfId="0" applyNumberFormat="1" applyFont="1" applyFill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/>
    </xf>
    <xf numFmtId="1" fontId="30" fillId="2" borderId="0" xfId="0" applyNumberFormat="1" applyFont="1" applyFill="1" applyAlignment="1">
      <alignment horizontal="center" vertical="center"/>
    </xf>
    <xf numFmtId="1" fontId="29" fillId="0" borderId="0" xfId="0" applyNumberFormat="1" applyFont="1" applyAlignment="1">
      <alignment horizontal="center" vertical="center" wrapText="1"/>
    </xf>
    <xf numFmtId="0" fontId="44" fillId="6" borderId="22" xfId="0" applyFont="1" applyFill="1" applyBorder="1" applyAlignment="1">
      <alignment horizontal="center" vertical="center" wrapText="1"/>
    </xf>
    <xf numFmtId="0" fontId="44" fillId="6" borderId="22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 wrapText="1"/>
    </xf>
    <xf numFmtId="0" fontId="44" fillId="6" borderId="20" xfId="0" applyFont="1" applyFill="1" applyBorder="1" applyAlignment="1">
      <alignment vertical="center" wrapText="1"/>
    </xf>
    <xf numFmtId="0" fontId="27" fillId="5" borderId="2" xfId="0" quotePrefix="1" applyFont="1" applyFill="1" applyBorder="1" applyAlignment="1">
      <alignment horizontal="left" vertical="center"/>
    </xf>
    <xf numFmtId="1" fontId="50" fillId="0" borderId="16" xfId="1" applyNumberFormat="1" applyFont="1" applyBorder="1" applyAlignment="1">
      <alignment horizontal="center" vertical="center" wrapText="1"/>
    </xf>
    <xf numFmtId="1" fontId="47" fillId="0" borderId="16" xfId="1" applyNumberFormat="1" applyFont="1" applyBorder="1" applyAlignment="1">
      <alignment horizontal="center" vertical="center" wrapText="1"/>
    </xf>
    <xf numFmtId="0" fontId="41" fillId="0" borderId="25" xfId="60" applyFont="1" applyBorder="1" applyAlignment="1">
      <alignment vertical="center"/>
    </xf>
    <xf numFmtId="0" fontId="57" fillId="12" borderId="22" xfId="0" applyFont="1" applyFill="1" applyBorder="1" applyAlignment="1">
      <alignment vertical="center"/>
    </xf>
    <xf numFmtId="0" fontId="58" fillId="0" borderId="22" xfId="0" applyFont="1" applyBorder="1" applyAlignment="1">
      <alignment horizontal="center" vertical="center"/>
    </xf>
    <xf numFmtId="0" fontId="41" fillId="0" borderId="26" xfId="60" applyFont="1" applyBorder="1" applyAlignment="1">
      <alignment vertical="center"/>
    </xf>
    <xf numFmtId="0" fontId="41" fillId="0" borderId="26" xfId="60" applyFont="1" applyBorder="1" applyAlignment="1">
      <alignment vertical="center" wrapText="1"/>
    </xf>
    <xf numFmtId="0" fontId="37" fillId="0" borderId="27" xfId="60" applyFont="1" applyBorder="1" applyAlignment="1">
      <alignment vertical="center"/>
    </xf>
    <xf numFmtId="0" fontId="41" fillId="0" borderId="0" xfId="60" applyFont="1" applyAlignment="1">
      <alignment vertical="center"/>
    </xf>
    <xf numFmtId="0" fontId="41" fillId="0" borderId="28" xfId="60" applyFont="1" applyBorder="1" applyAlignment="1">
      <alignment vertical="center"/>
    </xf>
    <xf numFmtId="0" fontId="57" fillId="12" borderId="16" xfId="0" applyFont="1" applyFill="1" applyBorder="1" applyAlignment="1">
      <alignment vertical="center"/>
    </xf>
    <xf numFmtId="0" fontId="58" fillId="0" borderId="16" xfId="0" quotePrefix="1" applyFont="1" applyBorder="1" applyAlignment="1">
      <alignment horizontal="center" vertical="center"/>
    </xf>
    <xf numFmtId="0" fontId="41" fillId="0" borderId="0" xfId="60" applyFont="1" applyAlignment="1">
      <alignment vertical="center" wrapText="1"/>
    </xf>
    <xf numFmtId="0" fontId="37" fillId="0" borderId="29" xfId="60" applyFont="1" applyBorder="1" applyAlignment="1">
      <alignment vertical="center"/>
    </xf>
    <xf numFmtId="16" fontId="58" fillId="0" borderId="16" xfId="0" quotePrefix="1" applyNumberFormat="1" applyFont="1" applyBorder="1" applyAlignment="1">
      <alignment horizontal="center" vertical="center"/>
    </xf>
    <xf numFmtId="174" fontId="37" fillId="13" borderId="38" xfId="60" quotePrefix="1" applyNumberFormat="1" applyFont="1" applyFill="1" applyBorder="1" applyAlignment="1">
      <alignment vertical="center"/>
    </xf>
    <xf numFmtId="0" fontId="37" fillId="0" borderId="28" xfId="60" applyFont="1" applyBorder="1" applyAlignment="1">
      <alignment vertical="center"/>
    </xf>
    <xf numFmtId="0" fontId="37" fillId="0" borderId="0" xfId="60" applyFont="1" applyAlignment="1">
      <alignment vertical="center"/>
    </xf>
    <xf numFmtId="0" fontId="37" fillId="0" borderId="0" xfId="60" applyFont="1" applyAlignment="1">
      <alignment vertical="center" wrapText="1"/>
    </xf>
    <xf numFmtId="0" fontId="41" fillId="0" borderId="0" xfId="60" applyFont="1"/>
    <xf numFmtId="0" fontId="37" fillId="6" borderId="38" xfId="60" applyFont="1" applyFill="1" applyBorder="1" applyAlignment="1">
      <alignment horizontal="left" vertical="center"/>
    </xf>
    <xf numFmtId="0" fontId="37" fillId="6" borderId="38" xfId="60" applyFont="1" applyFill="1" applyBorder="1" applyAlignment="1">
      <alignment horizontal="left" vertical="center" wrapText="1"/>
    </xf>
    <xf numFmtId="0" fontId="37" fillId="0" borderId="0" xfId="60" applyFont="1" applyAlignment="1">
      <alignment horizontal="left" vertical="center"/>
    </xf>
    <xf numFmtId="0" fontId="37" fillId="0" borderId="0" xfId="60" applyFont="1" applyAlignment="1">
      <alignment horizontal="left" vertical="center" wrapText="1"/>
    </xf>
    <xf numFmtId="0" fontId="41" fillId="0" borderId="25" xfId="60" applyFont="1" applyBorder="1"/>
    <xf numFmtId="0" fontId="41" fillId="0" borderId="26" xfId="60" applyFont="1" applyBorder="1"/>
    <xf numFmtId="0" fontId="41" fillId="0" borderId="26" xfId="60" applyFont="1" applyBorder="1" applyAlignment="1">
      <alignment wrapText="1"/>
    </xf>
    <xf numFmtId="0" fontId="37" fillId="0" borderId="38" xfId="60" applyFont="1" applyBorder="1" applyAlignment="1">
      <alignment horizontal="center" vertical="center"/>
    </xf>
    <xf numFmtId="0" fontId="37" fillId="0" borderId="5" xfId="60" applyFont="1" applyBorder="1" applyAlignment="1">
      <alignment horizontal="center" vertical="center"/>
    </xf>
    <xf numFmtId="0" fontId="37" fillId="0" borderId="7" xfId="60" applyFont="1" applyBorder="1" applyAlignment="1">
      <alignment horizontal="center" vertical="center"/>
    </xf>
    <xf numFmtId="0" fontId="37" fillId="0" borderId="7" xfId="60" applyFont="1" applyBorder="1" applyAlignment="1">
      <alignment horizontal="center" vertical="center" wrapText="1"/>
    </xf>
    <xf numFmtId="0" fontId="37" fillId="0" borderId="0" xfId="60" applyFont="1" applyAlignment="1">
      <alignment horizontal="center" vertical="center"/>
    </xf>
    <xf numFmtId="0" fontId="37" fillId="0" borderId="39" xfId="60" applyFont="1" applyBorder="1" applyAlignment="1">
      <alignment horizontal="center" vertical="center"/>
    </xf>
    <xf numFmtId="0" fontId="37" fillId="0" borderId="39" xfId="60" applyFont="1" applyBorder="1" applyAlignment="1">
      <alignment horizontal="center" vertical="center" wrapText="1"/>
    </xf>
    <xf numFmtId="0" fontId="37" fillId="0" borderId="42" xfId="60" applyFont="1" applyBorder="1" applyAlignment="1">
      <alignment horizontal="center" vertical="center"/>
    </xf>
    <xf numFmtId="0" fontId="41" fillId="0" borderId="39" xfId="60" applyFont="1" applyBorder="1" applyAlignment="1">
      <alignment horizontal="left" vertical="center"/>
    </xf>
    <xf numFmtId="0" fontId="37" fillId="0" borderId="43" xfId="60" applyFont="1" applyBorder="1" applyAlignment="1">
      <alignment horizontal="center" vertical="center"/>
    </xf>
    <xf numFmtId="0" fontId="37" fillId="0" borderId="44" xfId="60" applyFont="1" applyBorder="1" applyAlignment="1">
      <alignment horizontal="center" vertical="center" wrapText="1"/>
    </xf>
    <xf numFmtId="0" fontId="37" fillId="0" borderId="47" xfId="60" applyFont="1" applyBorder="1" applyAlignment="1">
      <alignment horizontal="center" vertical="center"/>
    </xf>
    <xf numFmtId="0" fontId="41" fillId="0" borderId="48" xfId="60" applyFont="1" applyBorder="1" applyAlignment="1">
      <alignment horizontal="left" vertical="center"/>
    </xf>
    <xf numFmtId="0" fontId="37" fillId="0" borderId="44" xfId="60" applyFont="1" applyBorder="1" applyAlignment="1">
      <alignment horizontal="center" vertical="center"/>
    </xf>
    <xf numFmtId="0" fontId="37" fillId="0" borderId="43" xfId="60" applyFont="1" applyBorder="1" applyAlignment="1">
      <alignment horizontal="center" vertical="center" wrapText="1"/>
    </xf>
    <xf numFmtId="0" fontId="37" fillId="0" borderId="49" xfId="60" applyFont="1" applyBorder="1" applyAlignment="1">
      <alignment horizontal="center" vertical="center"/>
    </xf>
    <xf numFmtId="0" fontId="37" fillId="0" borderId="29" xfId="60" applyFont="1" applyBorder="1" applyAlignment="1">
      <alignment horizontal="center" vertical="center"/>
    </xf>
    <xf numFmtId="0" fontId="41" fillId="0" borderId="52" xfId="60" applyFont="1" applyBorder="1" applyAlignment="1">
      <alignment horizontal="left" vertical="center"/>
    </xf>
    <xf numFmtId="0" fontId="37" fillId="0" borderId="53" xfId="60" applyFont="1" applyBorder="1" applyAlignment="1">
      <alignment horizontal="center" vertical="center"/>
    </xf>
    <xf numFmtId="0" fontId="37" fillId="0" borderId="54" xfId="60" applyFont="1" applyBorder="1" applyAlignment="1">
      <alignment horizontal="center" vertical="center"/>
    </xf>
    <xf numFmtId="0" fontId="37" fillId="0" borderId="56" xfId="60" applyFont="1" applyBorder="1" applyAlignment="1">
      <alignment horizontal="center" vertical="center"/>
    </xf>
    <xf numFmtId="0" fontId="41" fillId="0" borderId="54" xfId="60" applyFont="1" applyBorder="1" applyAlignment="1">
      <alignment horizontal="left" vertical="center"/>
    </xf>
    <xf numFmtId="0" fontId="41" fillId="0" borderId="0" xfId="60" applyFont="1" applyAlignment="1">
      <alignment horizontal="left" vertical="center"/>
    </xf>
    <xf numFmtId="0" fontId="37" fillId="0" borderId="0" xfId="0" applyFont="1" applyAlignment="1">
      <alignment vertical="center"/>
    </xf>
    <xf numFmtId="0" fontId="59" fillId="0" borderId="0" xfId="60" applyFont="1" applyAlignment="1">
      <alignment horizontal="left" vertical="center"/>
    </xf>
    <xf numFmtId="0" fontId="59" fillId="0" borderId="0" xfId="60" applyFont="1" applyAlignment="1">
      <alignment horizontal="center" vertical="center"/>
    </xf>
    <xf numFmtId="0" fontId="59" fillId="0" borderId="0" xfId="6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14" fontId="61" fillId="0" borderId="60" xfId="66" applyNumberFormat="1" applyFont="1" applyBorder="1" applyAlignment="1">
      <alignment vertical="center"/>
    </xf>
    <xf numFmtId="14" fontId="61" fillId="0" borderId="0" xfId="66" applyNumberFormat="1" applyFont="1" applyAlignment="1">
      <alignment vertical="center"/>
    </xf>
    <xf numFmtId="14" fontId="61" fillId="0" borderId="61" xfId="66" applyNumberFormat="1" applyFont="1" applyBorder="1" applyAlignment="1">
      <alignment horizontal="center" vertical="center"/>
    </xf>
    <xf numFmtId="0" fontId="53" fillId="0" borderId="0" xfId="66" applyFont="1" applyAlignment="1">
      <alignment vertical="center"/>
    </xf>
    <xf numFmtId="0" fontId="53" fillId="14" borderId="0" xfId="66" applyFont="1" applyFill="1" applyAlignment="1">
      <alignment vertical="center"/>
    </xf>
    <xf numFmtId="0" fontId="63" fillId="0" borderId="0" xfId="66"/>
    <xf numFmtId="0" fontId="61" fillId="0" borderId="60" xfId="66" applyFont="1" applyBorder="1" applyAlignment="1">
      <alignment vertical="center"/>
    </xf>
    <xf numFmtId="0" fontId="61" fillId="0" borderId="0" xfId="66" applyFont="1" applyAlignment="1">
      <alignment vertical="center"/>
    </xf>
    <xf numFmtId="0" fontId="61" fillId="0" borderId="61" xfId="66" applyFont="1" applyBorder="1" applyAlignment="1">
      <alignment horizontal="center" vertical="center"/>
    </xf>
    <xf numFmtId="0" fontId="53" fillId="0" borderId="62" xfId="66" applyFont="1" applyBorder="1" applyAlignment="1">
      <alignment vertical="center"/>
    </xf>
    <xf numFmtId="0" fontId="65" fillId="0" borderId="63" xfId="66" applyFont="1" applyBorder="1" applyAlignment="1">
      <alignment vertical="center"/>
    </xf>
    <xf numFmtId="0" fontId="66" fillId="0" borderId="63" xfId="66" applyFont="1" applyBorder="1" applyAlignment="1">
      <alignment vertical="center"/>
    </xf>
    <xf numFmtId="0" fontId="67" fillId="0" borderId="63" xfId="66" applyFont="1" applyBorder="1" applyAlignment="1">
      <alignment vertical="center"/>
    </xf>
    <xf numFmtId="0" fontId="53" fillId="0" borderId="63" xfId="66" applyFont="1" applyBorder="1" applyAlignment="1">
      <alignment horizontal="center" vertical="center"/>
    </xf>
    <xf numFmtId="0" fontId="53" fillId="0" borderId="63" xfId="66" applyFont="1" applyBorder="1" applyAlignment="1">
      <alignment vertical="center"/>
    </xf>
    <xf numFmtId="0" fontId="53" fillId="0" borderId="65" xfId="66" applyFont="1" applyBorder="1" applyAlignment="1">
      <alignment vertical="center"/>
    </xf>
    <xf numFmtId="0" fontId="53" fillId="0" borderId="66" xfId="66" applyFont="1" applyBorder="1" applyAlignment="1">
      <alignment horizontal="center" vertical="center"/>
    </xf>
    <xf numFmtId="0" fontId="53" fillId="0" borderId="67" xfId="66" applyFont="1" applyBorder="1" applyAlignment="1">
      <alignment horizontal="center" vertical="center"/>
    </xf>
    <xf numFmtId="0" fontId="65" fillId="0" borderId="68" xfId="66" applyFont="1" applyBorder="1" applyAlignment="1">
      <alignment horizontal="left" vertical="center"/>
    </xf>
    <xf numFmtId="0" fontId="65" fillId="0" borderId="68" xfId="66" applyFont="1" applyBorder="1" applyAlignment="1">
      <alignment horizontal="center" vertical="center"/>
    </xf>
    <xf numFmtId="0" fontId="65" fillId="0" borderId="69" xfId="66" applyFont="1" applyBorder="1" applyAlignment="1">
      <alignment horizontal="center" vertical="center"/>
    </xf>
    <xf numFmtId="14" fontId="65" fillId="0" borderId="69" xfId="66" applyNumberFormat="1" applyFont="1" applyBorder="1" applyAlignment="1">
      <alignment horizontal="center" vertical="center"/>
    </xf>
    <xf numFmtId="0" fontId="65" fillId="0" borderId="69" xfId="66" applyFont="1" applyBorder="1" applyAlignment="1">
      <alignment horizontal="center" vertical="center" wrapText="1"/>
    </xf>
    <xf numFmtId="0" fontId="65" fillId="0" borderId="0" xfId="66" applyFont="1" applyAlignment="1">
      <alignment horizontal="center" vertical="center"/>
    </xf>
    <xf numFmtId="0" fontId="65" fillId="14" borderId="0" xfId="66" applyFont="1" applyFill="1" applyAlignment="1">
      <alignment horizontal="center" vertical="center"/>
    </xf>
    <xf numFmtId="0" fontId="53" fillId="0" borderId="68" xfId="66" applyFont="1" applyBorder="1" applyAlignment="1">
      <alignment horizontal="center" vertical="center"/>
    </xf>
    <xf numFmtId="0" fontId="53" fillId="0" borderId="68" xfId="66" applyFont="1" applyBorder="1" applyAlignment="1">
      <alignment vertical="center"/>
    </xf>
    <xf numFmtId="0" fontId="68" fillId="0" borderId="68" xfId="66" applyFont="1" applyBorder="1" applyAlignment="1">
      <alignment horizontal="left" vertical="center" wrapText="1"/>
    </xf>
    <xf numFmtId="12" fontId="62" fillId="0" borderId="68" xfId="66" applyNumberFormat="1" applyFont="1" applyBorder="1" applyAlignment="1">
      <alignment horizontal="center" vertical="center"/>
    </xf>
    <xf numFmtId="175" fontId="62" fillId="0" borderId="68" xfId="66" applyNumberFormat="1" applyFont="1" applyBorder="1" applyAlignment="1">
      <alignment horizontal="center" vertical="center"/>
    </xf>
    <xf numFmtId="175" fontId="60" fillId="0" borderId="68" xfId="66" applyNumberFormat="1" applyFont="1" applyBorder="1" applyAlignment="1">
      <alignment horizontal="center" vertical="center"/>
    </xf>
    <xf numFmtId="0" fontId="60" fillId="0" borderId="68" xfId="66" applyFont="1" applyBorder="1" applyAlignment="1">
      <alignment horizontal="left" vertical="center"/>
    </xf>
    <xf numFmtId="176" fontId="62" fillId="0" borderId="68" xfId="66" applyNumberFormat="1" applyFont="1" applyBorder="1" applyAlignment="1">
      <alignment horizontal="center" vertical="center"/>
    </xf>
    <xf numFmtId="176" fontId="60" fillId="0" borderId="69" xfId="66" applyNumberFormat="1" applyFont="1" applyBorder="1" applyAlignment="1">
      <alignment horizontal="center" vertical="center"/>
    </xf>
    <xf numFmtId="175" fontId="60" fillId="0" borderId="69" xfId="66" applyNumberFormat="1" applyFont="1" applyBorder="1" applyAlignment="1">
      <alignment horizontal="center" vertical="center"/>
    </xf>
    <xf numFmtId="176" fontId="60" fillId="0" borderId="68" xfId="66" applyNumberFormat="1" applyFont="1" applyBorder="1" applyAlignment="1">
      <alignment horizontal="center" vertical="center"/>
    </xf>
    <xf numFmtId="177" fontId="62" fillId="0" borderId="68" xfId="66" applyNumberFormat="1" applyFont="1" applyBorder="1" applyAlignment="1">
      <alignment horizontal="center" vertical="center"/>
    </xf>
    <xf numFmtId="165" fontId="60" fillId="0" borderId="68" xfId="66" applyNumberFormat="1" applyFont="1" applyBorder="1" applyAlignment="1">
      <alignment horizontal="center" vertical="center"/>
    </xf>
    <xf numFmtId="12" fontId="60" fillId="0" borderId="68" xfId="66" applyNumberFormat="1" applyFont="1" applyBorder="1" applyAlignment="1">
      <alignment horizontal="left" vertical="center"/>
    </xf>
    <xf numFmtId="0" fontId="53" fillId="0" borderId="68" xfId="66" applyFont="1" applyBorder="1" applyAlignment="1">
      <alignment horizontal="left" vertical="center"/>
    </xf>
    <xf numFmtId="12" fontId="53" fillId="0" borderId="68" xfId="66" applyNumberFormat="1" applyFont="1" applyBorder="1" applyAlignment="1">
      <alignment horizontal="left" vertical="center"/>
    </xf>
    <xf numFmtId="12" fontId="60" fillId="0" borderId="68" xfId="66" applyNumberFormat="1" applyFont="1" applyBorder="1" applyAlignment="1">
      <alignment vertical="center"/>
    </xf>
    <xf numFmtId="0" fontId="60" fillId="0" borderId="68" xfId="66" applyFont="1" applyBorder="1" applyAlignment="1">
      <alignment vertical="center"/>
    </xf>
    <xf numFmtId="0" fontId="60" fillId="0" borderId="68" xfId="66" applyFont="1" applyBorder="1" applyAlignment="1">
      <alignment horizontal="center" vertical="center"/>
    </xf>
    <xf numFmtId="12" fontId="53" fillId="0" borderId="68" xfId="66" applyNumberFormat="1" applyFont="1" applyBorder="1" applyAlignment="1">
      <alignment horizontal="center" vertical="center"/>
    </xf>
    <xf numFmtId="0" fontId="63" fillId="0" borderId="0" xfId="66" quotePrefix="1"/>
    <xf numFmtId="0" fontId="69" fillId="0" borderId="68" xfId="66" applyFont="1" applyBorder="1" applyAlignment="1">
      <alignment horizontal="center" vertical="center"/>
    </xf>
    <xf numFmtId="12" fontId="62" fillId="15" borderId="68" xfId="66" applyNumberFormat="1" applyFont="1" applyFill="1" applyBorder="1" applyAlignment="1">
      <alignment horizontal="center" vertical="center"/>
    </xf>
    <xf numFmtId="12" fontId="62" fillId="0" borderId="69" xfId="66" applyNumberFormat="1" applyFont="1" applyBorder="1" applyAlignment="1">
      <alignment horizontal="center" vertical="center"/>
    </xf>
    <xf numFmtId="177" fontId="60" fillId="0" borderId="69" xfId="66" applyNumberFormat="1" applyFont="1" applyBorder="1" applyAlignment="1">
      <alignment horizontal="center" vertical="center"/>
    </xf>
    <xf numFmtId="177" fontId="60" fillId="0" borderId="68" xfId="66" applyNumberFormat="1" applyFont="1" applyBorder="1" applyAlignment="1">
      <alignment horizontal="center" vertical="center"/>
    </xf>
    <xf numFmtId="12" fontId="60" fillId="15" borderId="68" xfId="66" applyNumberFormat="1" applyFont="1" applyFill="1" applyBorder="1" applyAlignment="1">
      <alignment horizontal="left" vertical="center"/>
    </xf>
    <xf numFmtId="12" fontId="53" fillId="15" borderId="68" xfId="66" applyNumberFormat="1" applyFont="1" applyFill="1" applyBorder="1" applyAlignment="1">
      <alignment horizontal="left" vertical="center"/>
    </xf>
    <xf numFmtId="0" fontId="71" fillId="3" borderId="0" xfId="66" applyFont="1" applyFill="1" applyAlignment="1">
      <alignment horizontal="center" vertical="center"/>
    </xf>
    <xf numFmtId="0" fontId="70" fillId="3" borderId="0" xfId="66" applyFont="1" applyFill="1" applyAlignment="1">
      <alignment horizontal="center" vertical="center"/>
    </xf>
    <xf numFmtId="0" fontId="47" fillId="2" borderId="17" xfId="0" quotePrefix="1" applyFont="1" applyFill="1" applyBorder="1" applyAlignment="1">
      <alignment horizontal="left" vertical="center" wrapText="1"/>
    </xf>
    <xf numFmtId="0" fontId="47" fillId="2" borderId="14" xfId="0" quotePrefix="1" applyFont="1" applyFill="1" applyBorder="1" applyAlignment="1">
      <alignment horizontal="left" vertical="center" wrapText="1"/>
    </xf>
    <xf numFmtId="0" fontId="47" fillId="2" borderId="15" xfId="0" quotePrefix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49" fillId="0" borderId="0" xfId="0" quotePrefix="1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2" fillId="4" borderId="0" xfId="0" quotePrefix="1" applyFont="1" applyFill="1" applyAlignment="1">
      <alignment horizontal="left" wrapText="1"/>
    </xf>
    <xf numFmtId="0" fontId="40" fillId="10" borderId="17" xfId="0" applyFont="1" applyFill="1" applyBorder="1" applyAlignment="1">
      <alignment horizontal="left" vertical="center" wrapText="1"/>
    </xf>
    <xf numFmtId="0" fontId="40" fillId="10" borderId="14" xfId="0" applyFont="1" applyFill="1" applyBorder="1" applyAlignment="1">
      <alignment horizontal="left" vertical="center" wrapText="1"/>
    </xf>
    <xf numFmtId="12" fontId="49" fillId="0" borderId="16" xfId="0" quotePrefix="1" applyNumberFormat="1" applyFont="1" applyBorder="1" applyAlignment="1">
      <alignment horizontal="center" vertical="center" wrapText="1"/>
    </xf>
    <xf numFmtId="0" fontId="40" fillId="10" borderId="15" xfId="0" applyFont="1" applyFill="1" applyBorder="1" applyAlignment="1">
      <alignment horizontal="left" vertical="center" wrapText="1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36" xfId="0" quotePrefix="1" applyNumberFormat="1" applyFont="1" applyBorder="1" applyAlignment="1">
      <alignment horizontal="left" vertical="center" wrapText="1"/>
    </xf>
    <xf numFmtId="12" fontId="27" fillId="0" borderId="15" xfId="0" quotePrefix="1" applyNumberFormat="1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7" fillId="2" borderId="17" xfId="0" quotePrefix="1" applyFont="1" applyFill="1" applyBorder="1" applyAlignment="1">
      <alignment horizontal="center" vertical="center" wrapText="1"/>
    </xf>
    <xf numFmtId="0" fontId="47" fillId="2" borderId="14" xfId="0" quotePrefix="1" applyFont="1" applyFill="1" applyBorder="1" applyAlignment="1">
      <alignment horizontal="center" vertical="center" wrapText="1"/>
    </xf>
    <xf numFmtId="0" fontId="47" fillId="2" borderId="15" xfId="0" quotePrefix="1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4" borderId="31" xfId="0" applyFont="1" applyFill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12" fontId="27" fillId="0" borderId="17" xfId="0" quotePrefix="1" applyNumberFormat="1" applyFont="1" applyBorder="1" applyAlignment="1">
      <alignment horizontal="left" vertical="center" wrapText="1"/>
    </xf>
    <xf numFmtId="12" fontId="27" fillId="0" borderId="14" xfId="0" quotePrefix="1" applyNumberFormat="1" applyFont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46" fillId="4" borderId="15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1" fontId="30" fillId="2" borderId="17" xfId="0" applyNumberFormat="1" applyFont="1" applyFill="1" applyBorder="1" applyAlignment="1">
      <alignment horizontal="center" vertical="center" wrapText="1"/>
    </xf>
    <xf numFmtId="1" fontId="30" fillId="2" borderId="15" xfId="0" applyNumberFormat="1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44" fillId="6" borderId="21" xfId="0" applyFont="1" applyFill="1" applyBorder="1" applyAlignment="1">
      <alignment horizontal="center" vertical="center"/>
    </xf>
    <xf numFmtId="0" fontId="44" fillId="6" borderId="19" xfId="0" applyFont="1" applyFill="1" applyBorder="1" applyAlignment="1">
      <alignment horizontal="center" vertical="center"/>
    </xf>
    <xf numFmtId="0" fontId="44" fillId="6" borderId="20" xfId="0" applyFont="1" applyFill="1" applyBorder="1" applyAlignment="1">
      <alignment horizontal="center" vertical="center" wrapText="1"/>
    </xf>
    <xf numFmtId="0" fontId="44" fillId="6" borderId="19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55" fillId="4" borderId="25" xfId="0" applyFont="1" applyFill="1" applyBorder="1" applyAlignment="1">
      <alignment horizontal="center" vertical="center" wrapText="1"/>
    </xf>
    <xf numFmtId="0" fontId="55" fillId="4" borderId="26" xfId="0" applyFont="1" applyFill="1" applyBorder="1" applyAlignment="1">
      <alignment horizontal="center" vertical="center" wrapText="1"/>
    </xf>
    <xf numFmtId="0" fontId="55" fillId="4" borderId="27" xfId="0" applyFont="1" applyFill="1" applyBorder="1" applyAlignment="1">
      <alignment horizontal="center" vertical="center" wrapText="1"/>
    </xf>
    <xf numFmtId="0" fontId="55" fillId="4" borderId="28" xfId="0" applyFont="1" applyFill="1" applyBorder="1" applyAlignment="1">
      <alignment horizontal="center" vertical="center" wrapText="1"/>
    </xf>
    <xf numFmtId="0" fontId="55" fillId="4" borderId="0" xfId="0" applyFont="1" applyFill="1" applyAlignment="1">
      <alignment horizontal="center" vertical="center" wrapText="1"/>
    </xf>
    <xf numFmtId="0" fontId="55" fillId="4" borderId="29" xfId="0" applyFont="1" applyFill="1" applyBorder="1" applyAlignment="1">
      <alignment horizontal="center" vertical="center" wrapText="1"/>
    </xf>
    <xf numFmtId="0" fontId="55" fillId="4" borderId="33" xfId="0" applyFont="1" applyFill="1" applyBorder="1" applyAlignment="1">
      <alignment horizontal="center" vertical="center" wrapText="1"/>
    </xf>
    <xf numFmtId="0" fontId="55" fillId="4" borderId="30" xfId="0" applyFont="1" applyFill="1" applyBorder="1" applyAlignment="1">
      <alignment horizontal="center" vertical="center" wrapText="1"/>
    </xf>
    <xf numFmtId="0" fontId="55" fillId="4" borderId="34" xfId="0" applyFont="1" applyFill="1" applyBorder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29" xfId="0" applyFont="1" applyFill="1" applyBorder="1" applyAlignment="1">
      <alignment horizontal="left" vertical="center" wrapText="1"/>
    </xf>
    <xf numFmtId="15" fontId="29" fillId="2" borderId="1" xfId="0" quotePrefix="1" applyNumberFormat="1" applyFont="1" applyFill="1" applyBorder="1" applyAlignment="1">
      <alignment horizontal="left" vertical="center"/>
    </xf>
    <xf numFmtId="15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6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9" xfId="0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center" vertical="center" wrapText="1"/>
    </xf>
    <xf numFmtId="0" fontId="45" fillId="6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6" xfId="0" quotePrefix="1" applyFont="1" applyBorder="1" applyAlignment="1">
      <alignment horizontal="center" vertical="center"/>
    </xf>
    <xf numFmtId="0" fontId="62" fillId="0" borderId="57" xfId="66" applyFont="1" applyBorder="1" applyAlignment="1">
      <alignment horizontal="left" vertical="center" wrapText="1"/>
    </xf>
    <xf numFmtId="0" fontId="64" fillId="0" borderId="58" xfId="66" applyFont="1" applyBorder="1"/>
    <xf numFmtId="0" fontId="64" fillId="0" borderId="59" xfId="66" applyFont="1" applyBorder="1"/>
    <xf numFmtId="0" fontId="60" fillId="0" borderId="57" xfId="66" applyFont="1" applyBorder="1" applyAlignment="1">
      <alignment horizontal="left" vertical="center" wrapText="1"/>
    </xf>
    <xf numFmtId="0" fontId="60" fillId="0" borderId="57" xfId="66" applyFont="1" applyBorder="1" applyAlignment="1">
      <alignment vertical="center" wrapText="1"/>
    </xf>
    <xf numFmtId="0" fontId="60" fillId="0" borderId="57" xfId="66" applyFont="1" applyBorder="1" applyAlignment="1">
      <alignment horizontal="center" vertical="center"/>
    </xf>
    <xf numFmtId="0" fontId="60" fillId="0" borderId="57" xfId="66" applyFont="1" applyBorder="1" applyAlignment="1">
      <alignment horizontal="left" vertical="center"/>
    </xf>
    <xf numFmtId="14" fontId="61" fillId="0" borderId="57" xfId="66" applyNumberFormat="1" applyFont="1" applyBorder="1" applyAlignment="1">
      <alignment horizontal="center" vertical="center"/>
    </xf>
    <xf numFmtId="0" fontId="62" fillId="0" borderId="57" xfId="66" applyFont="1" applyBorder="1" applyAlignment="1">
      <alignment horizontal="left" vertical="center"/>
    </xf>
    <xf numFmtId="0" fontId="60" fillId="0" borderId="57" xfId="66" applyFont="1" applyBorder="1" applyAlignment="1">
      <alignment horizontal="center" vertical="center" wrapText="1"/>
    </xf>
    <xf numFmtId="0" fontId="60" fillId="0" borderId="62" xfId="66" applyFont="1" applyBorder="1" applyAlignment="1">
      <alignment horizontal="left" vertical="center"/>
    </xf>
    <xf numFmtId="0" fontId="64" fillId="0" borderId="63" xfId="66" applyFont="1" applyBorder="1"/>
    <xf numFmtId="0" fontId="64" fillId="0" borderId="64" xfId="66" applyFont="1" applyBorder="1"/>
    <xf numFmtId="0" fontId="61" fillId="0" borderId="57" xfId="66" applyFont="1" applyBorder="1" applyAlignment="1">
      <alignment horizontal="center" vertical="center"/>
    </xf>
    <xf numFmtId="0" fontId="65" fillId="0" borderId="57" xfId="66" applyFont="1" applyBorder="1" applyAlignment="1">
      <alignment horizontal="left" vertical="center"/>
    </xf>
    <xf numFmtId="0" fontId="37" fillId="0" borderId="45" xfId="60" applyFont="1" applyBorder="1" applyAlignment="1">
      <alignment horizontal="left" vertical="center" wrapText="1"/>
    </xf>
    <xf numFmtId="0" fontId="37" fillId="0" borderId="46" xfId="60" applyFont="1" applyBorder="1" applyAlignment="1">
      <alignment horizontal="left" vertical="center" wrapText="1"/>
    </xf>
    <xf numFmtId="0" fontId="37" fillId="0" borderId="47" xfId="60" applyFont="1" applyBorder="1" applyAlignment="1">
      <alignment horizontal="left" vertical="center" wrapText="1"/>
    </xf>
    <xf numFmtId="0" fontId="37" fillId="0" borderId="43" xfId="60" applyFont="1" applyBorder="1" applyAlignment="1">
      <alignment horizontal="left" vertical="center" wrapText="1"/>
    </xf>
    <xf numFmtId="0" fontId="37" fillId="0" borderId="50" xfId="60" applyFont="1" applyBorder="1" applyAlignment="1">
      <alignment horizontal="left" vertical="center" wrapText="1"/>
    </xf>
    <xf numFmtId="0" fontId="37" fillId="0" borderId="51" xfId="60" applyFont="1" applyBorder="1" applyAlignment="1">
      <alignment horizontal="left" vertical="center" wrapText="1"/>
    </xf>
    <xf numFmtId="0" fontId="37" fillId="0" borderId="53" xfId="60" applyFont="1" applyBorder="1" applyAlignment="1">
      <alignment horizontal="left" vertical="center" wrapText="1"/>
    </xf>
    <xf numFmtId="0" fontId="37" fillId="0" borderId="55" xfId="60" applyFont="1" applyBorder="1" applyAlignment="1">
      <alignment horizontal="left" vertical="center" wrapText="1"/>
    </xf>
    <xf numFmtId="0" fontId="37" fillId="0" borderId="56" xfId="60" applyFont="1" applyBorder="1" applyAlignment="1">
      <alignment horizontal="left" vertical="center" wrapText="1"/>
    </xf>
    <xf numFmtId="16" fontId="37" fillId="0" borderId="40" xfId="60" applyNumberFormat="1" applyFont="1" applyBorder="1" applyAlignment="1">
      <alignment horizontal="left" vertical="center" wrapText="1"/>
    </xf>
    <xf numFmtId="0" fontId="37" fillId="0" borderId="41" xfId="60" applyFont="1" applyBorder="1" applyAlignment="1">
      <alignment horizontal="left" vertical="center" wrapText="1"/>
    </xf>
    <xf numFmtId="0" fontId="37" fillId="0" borderId="42" xfId="60" applyFont="1" applyBorder="1" applyAlignment="1">
      <alignment horizontal="left" vertical="center" wrapText="1"/>
    </xf>
    <xf numFmtId="0" fontId="37" fillId="0" borderId="5" xfId="60" applyFont="1" applyBorder="1" applyAlignment="1">
      <alignment horizontal="center" vertical="center"/>
    </xf>
    <xf numFmtId="0" fontId="37" fillId="0" borderId="6" xfId="60" applyFont="1" applyBorder="1" applyAlignment="1">
      <alignment horizontal="center" vertical="center"/>
    </xf>
    <xf numFmtId="0" fontId="37" fillId="0" borderId="7" xfId="60" applyFont="1" applyBorder="1" applyAlignment="1">
      <alignment horizontal="center" vertical="center"/>
    </xf>
    <xf numFmtId="0" fontId="37" fillId="6" borderId="5" xfId="60" applyFont="1" applyFill="1" applyBorder="1" applyAlignment="1">
      <alignment horizontal="left" vertical="center" wrapText="1"/>
    </xf>
    <xf numFmtId="0" fontId="37" fillId="6" borderId="7" xfId="60" applyFont="1" applyFill="1" applyBorder="1" applyAlignment="1">
      <alignment horizontal="left" vertical="center" wrapText="1"/>
    </xf>
    <xf numFmtId="0" fontId="37" fillId="13" borderId="5" xfId="60" applyFont="1" applyFill="1" applyBorder="1" applyAlignment="1">
      <alignment horizontal="center" vertical="center"/>
    </xf>
    <xf numFmtId="0" fontId="37" fillId="13" borderId="7" xfId="60" applyFont="1" applyFill="1" applyBorder="1" applyAlignment="1">
      <alignment horizontal="center" vertical="center"/>
    </xf>
    <xf numFmtId="0" fontId="37" fillId="13" borderId="5" xfId="60" quotePrefix="1" applyFont="1" applyFill="1" applyBorder="1" applyAlignment="1" applyProtection="1">
      <alignment horizontal="center" vertical="center" wrapText="1"/>
      <protection locked="0"/>
    </xf>
    <xf numFmtId="0" fontId="37" fillId="13" borderId="7" xfId="60" applyFont="1" applyFill="1" applyBorder="1" applyAlignment="1" applyProtection="1">
      <alignment horizontal="center" vertical="center" wrapText="1"/>
      <protection locked="0"/>
    </xf>
  </cellXfs>
  <cellStyles count="6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2 3" xfId="63" xr:uid="{00000000-0005-0000-0000-00000B000000}"/>
    <cellStyle name="Comma 2 4" xfId="65" xr:uid="{9A51DE8C-E84A-4DE1-867F-58DDC8458F0F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33" xfId="1" xr:uid="{00000000-0005-0000-0000-00001A000000}"/>
    <cellStyle name="Normal 2" xfId="2" xr:uid="{00000000-0005-0000-0000-00001B000000}"/>
    <cellStyle name="Normal 2 2" xfId="27" xr:uid="{00000000-0005-0000-0000-00001C000000}"/>
    <cellStyle name="Normal 2 3" xfId="60" xr:uid="{00000000-0005-0000-0000-00001D000000}"/>
    <cellStyle name="Normal 2 4" xfId="61" xr:uid="{00000000-0005-0000-0000-00001E000000}"/>
    <cellStyle name="Normal 2 8" xfId="64" xr:uid="{AB0305FB-6521-4178-A28D-7F1DC513DFE4}"/>
    <cellStyle name="Normal 2_112060-QTM" xfId="28" xr:uid="{00000000-0005-0000-0000-00001F000000}"/>
    <cellStyle name="Normal 3" xfId="29" xr:uid="{00000000-0005-0000-0000-000020000000}"/>
    <cellStyle name="Normal 3 2" xfId="30" xr:uid="{00000000-0005-0000-0000-000021000000}"/>
    <cellStyle name="Normal 3 3" xfId="31" xr:uid="{00000000-0005-0000-0000-000022000000}"/>
    <cellStyle name="Normal 3_111030-111048-111061-QTCN" xfId="32" xr:uid="{00000000-0005-0000-0000-000023000000}"/>
    <cellStyle name="Normal 4" xfId="33" xr:uid="{00000000-0005-0000-0000-000024000000}"/>
    <cellStyle name="Normal 4 2" xfId="34" xr:uid="{00000000-0005-0000-0000-000025000000}"/>
    <cellStyle name="Normal 5" xfId="35" xr:uid="{00000000-0005-0000-0000-000026000000}"/>
    <cellStyle name="Normal 6" xfId="36" xr:uid="{00000000-0005-0000-0000-000027000000}"/>
    <cellStyle name="Normal 7" xfId="59" xr:uid="{00000000-0005-0000-0000-000028000000}"/>
    <cellStyle name="Normal 8" xfId="62" xr:uid="{00000000-0005-0000-0000-000029000000}"/>
    <cellStyle name="Normal 9" xfId="66" xr:uid="{40E015C4-86C7-4CE1-8972-1BE22F2C28C8}"/>
    <cellStyle name="Normal 9 2" xfId="67" xr:uid="{23607116-432A-442D-A707-0A9BA25B0949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427182</xdr:colOff>
      <xdr:row>4</xdr:row>
      <xdr:rowOff>46182</xdr:rowOff>
    </xdr:from>
    <xdr:to>
      <xdr:col>15</xdr:col>
      <xdr:colOff>1270001</xdr:colOff>
      <xdr:row>8</xdr:row>
      <xdr:rowOff>186609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ED480-254F-4C62-86C9-324139863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2432" y="2078182"/>
          <a:ext cx="3592369" cy="2229577"/>
        </a:xfrm>
        <a:prstGeom prst="rect">
          <a:avLst/>
        </a:prstGeom>
      </xdr:spPr>
    </xdr:pic>
    <xdr:clientData/>
  </xdr:twoCellAnchor>
  <xdr:oneCellAnchor>
    <xdr:from>
      <xdr:col>10</xdr:col>
      <xdr:colOff>391101</xdr:colOff>
      <xdr:row>123</xdr:row>
      <xdr:rowOff>23090</xdr:rowOff>
    </xdr:from>
    <xdr:ext cx="4279071" cy="1858819"/>
    <xdr:pic>
      <xdr:nvPicPr>
        <xdr:cNvPr id="3" name="Picture 2">
          <a:extLst>
            <a:ext uri="{FF2B5EF4-FFF2-40B4-BE49-F238E27FC236}">
              <a16:creationId xmlns:a16="http://schemas.microsoft.com/office/drawing/2014/main" id="{DF91D87A-C6BA-45A7-9F9D-F00082BA63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5427"/>
        <a:stretch/>
      </xdr:blipFill>
      <xdr:spPr>
        <a:xfrm>
          <a:off x="13300651" y="77416890"/>
          <a:ext cx="4279071" cy="1858819"/>
        </a:xfrm>
        <a:prstGeom prst="rect">
          <a:avLst/>
        </a:prstGeom>
      </xdr:spPr>
    </xdr:pic>
    <xdr:clientData/>
  </xdr:oneCellAnchor>
  <xdr:twoCellAnchor editAs="oneCell">
    <xdr:from>
      <xdr:col>9</xdr:col>
      <xdr:colOff>496454</xdr:colOff>
      <xdr:row>105</xdr:row>
      <xdr:rowOff>349249</xdr:rowOff>
    </xdr:from>
    <xdr:to>
      <xdr:col>15</xdr:col>
      <xdr:colOff>854363</xdr:colOff>
      <xdr:row>123</xdr:row>
      <xdr:rowOff>293666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192AC1-515C-4D52-B2B3-FF7DD1F0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47154" y="73647299"/>
          <a:ext cx="6492009" cy="4040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211666</xdr:colOff>
      <xdr:row>0</xdr:row>
      <xdr:rowOff>52917</xdr:rowOff>
    </xdr:from>
    <xdr:to>
      <xdr:col>12</xdr:col>
      <xdr:colOff>1206499</xdr:colOff>
      <xdr:row>4</xdr:row>
      <xdr:rowOff>1</xdr:rowOff>
    </xdr:to>
    <xdr:pic>
      <xdr:nvPicPr>
        <xdr:cNvPr id="3" name="Picture 2" descr="A front and back view of pants&#10;&#10;Description automatically generated">
          <a:extLst>
            <a:ext uri="{FF2B5EF4-FFF2-40B4-BE49-F238E27FC236}">
              <a16:creationId xmlns:a16="http://schemas.microsoft.com/office/drawing/2014/main" id="{25990238-4EA9-49F5-B6D3-B343E414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083" y="52917"/>
          <a:ext cx="994833" cy="84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47C2-CF66-4147-9139-1304EFC8B403}">
  <sheetPr>
    <pageSetUpPr fitToPage="1"/>
  </sheetPr>
  <dimension ref="A1:Q142"/>
  <sheetViews>
    <sheetView view="pageBreakPreview" topLeftCell="A34" zoomScale="55" zoomScaleNormal="100" zoomScaleSheetLayoutView="55" zoomScalePageLayoutView="55" workbookViewId="0">
      <selection activeCell="L54" sqref="L54:L62"/>
    </sheetView>
  </sheetViews>
  <sheetFormatPr defaultColWidth="9.296875" defaultRowHeight="16.7"/>
  <cols>
    <col min="1" max="1" width="8.69921875" style="118" customWidth="1"/>
    <col min="2" max="2" width="24.5" style="118" customWidth="1"/>
    <col min="3" max="3" width="23.69921875" style="118" bestFit="1" customWidth="1"/>
    <col min="4" max="4" width="22.5" style="118" customWidth="1"/>
    <col min="5" max="5" width="16.796875" style="118" customWidth="1"/>
    <col min="6" max="6" width="22.5" style="118" customWidth="1"/>
    <col min="7" max="7" width="19.5" style="119" customWidth="1"/>
    <col min="8" max="8" width="16" style="118" customWidth="1"/>
    <col min="9" max="9" width="16.69921875" style="118" customWidth="1"/>
    <col min="10" max="10" width="13.69921875" style="118" customWidth="1"/>
    <col min="11" max="11" width="15.5" style="118" customWidth="1"/>
    <col min="12" max="12" width="19.296875" style="118" customWidth="1"/>
    <col min="13" max="13" width="12.5" style="118" customWidth="1"/>
    <col min="14" max="15" width="13.5" style="118" customWidth="1"/>
    <col min="16" max="16" width="22.296875" style="118" customWidth="1"/>
    <col min="17" max="17" width="14.69921875" style="118" bestFit="1" customWidth="1"/>
    <col min="18" max="16384" width="9.296875" style="118"/>
  </cols>
  <sheetData>
    <row r="1" spans="1:16" s="1" customFormat="1" ht="40.200000000000003" customHeight="1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 t="s">
        <v>78</v>
      </c>
      <c r="N1" s="343" t="s">
        <v>78</v>
      </c>
      <c r="O1" s="344" t="s">
        <v>79</v>
      </c>
      <c r="P1" s="344"/>
    </row>
    <row r="2" spans="1:16" s="1" customFormat="1" ht="40.200000000000003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3" t="s">
        <v>80</v>
      </c>
      <c r="N2" s="343" t="s">
        <v>80</v>
      </c>
      <c r="O2" s="345" t="s">
        <v>81</v>
      </c>
      <c r="P2" s="345"/>
    </row>
    <row r="3" spans="1:16" s="1" customFormat="1" ht="40.200000000000003" customHeight="1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3" t="s">
        <v>82</v>
      </c>
      <c r="N3" s="343" t="s">
        <v>82</v>
      </c>
      <c r="O3" s="344">
        <v>3</v>
      </c>
      <c r="P3" s="344"/>
    </row>
    <row r="4" spans="1:16" s="2" customFormat="1" ht="40.200000000000003" customHeight="1">
      <c r="B4" s="3" t="s">
        <v>154</v>
      </c>
      <c r="G4" s="4"/>
    </row>
    <row r="5" spans="1:16" s="2" customFormat="1" ht="22.5" customHeight="1" thickBot="1">
      <c r="A5" s="126"/>
      <c r="B5" s="127" t="s">
        <v>0</v>
      </c>
      <c r="C5" s="127"/>
      <c r="D5" s="128"/>
      <c r="E5" s="126"/>
      <c r="F5" s="129"/>
      <c r="G5" s="129"/>
      <c r="H5" s="129"/>
      <c r="I5" s="129"/>
      <c r="J5" s="129"/>
      <c r="K5" s="129"/>
      <c r="L5" s="128"/>
      <c r="M5" s="126"/>
      <c r="N5" s="126"/>
      <c r="O5" s="126"/>
      <c r="P5" s="126"/>
    </row>
    <row r="6" spans="1:16" s="5" customFormat="1" ht="33.700000000000003" customHeight="1">
      <c r="A6" s="126"/>
      <c r="B6" s="128" t="s">
        <v>40</v>
      </c>
      <c r="C6" s="128"/>
      <c r="D6" s="6" t="s">
        <v>170</v>
      </c>
      <c r="E6" s="7"/>
      <c r="F6" s="128"/>
      <c r="G6" s="321" t="s">
        <v>157</v>
      </c>
      <c r="H6" s="322"/>
      <c r="I6" s="322"/>
      <c r="J6" s="322"/>
      <c r="K6" s="322"/>
      <c r="L6" s="323"/>
      <c r="M6" s="129"/>
      <c r="N6" s="129"/>
      <c r="O6" s="129"/>
      <c r="P6" s="129"/>
    </row>
    <row r="7" spans="1:16" s="5" customFormat="1" ht="38.6">
      <c r="A7" s="126"/>
      <c r="B7" s="128" t="s">
        <v>41</v>
      </c>
      <c r="C7" s="128"/>
      <c r="D7" s="6" t="s">
        <v>156</v>
      </c>
      <c r="E7" s="6"/>
      <c r="F7" s="128"/>
      <c r="G7" s="324"/>
      <c r="H7" s="325"/>
      <c r="I7" s="325"/>
      <c r="J7" s="325"/>
      <c r="K7" s="325"/>
      <c r="L7" s="326"/>
      <c r="M7" s="129"/>
      <c r="N7" s="129"/>
      <c r="O7" s="129"/>
      <c r="P7" s="129"/>
    </row>
    <row r="8" spans="1:16" s="5" customFormat="1" ht="74.3" customHeight="1" thickBot="1">
      <c r="A8" s="126"/>
      <c r="B8" s="128" t="s">
        <v>42</v>
      </c>
      <c r="C8" s="128"/>
      <c r="D8" s="330" t="s">
        <v>158</v>
      </c>
      <c r="E8" s="330"/>
      <c r="F8" s="331"/>
      <c r="G8" s="327"/>
      <c r="H8" s="328"/>
      <c r="I8" s="328"/>
      <c r="J8" s="328"/>
      <c r="K8" s="328"/>
      <c r="L8" s="329"/>
      <c r="M8" s="129"/>
      <c r="N8" s="129"/>
      <c r="O8" s="129"/>
      <c r="P8" s="129"/>
    </row>
    <row r="9" spans="1:16" s="8" customFormat="1" ht="38.200000000000003" customHeight="1">
      <c r="A9" s="130"/>
      <c r="B9" s="19" t="s">
        <v>1</v>
      </c>
      <c r="C9" s="19"/>
      <c r="D9" s="9" t="s">
        <v>164</v>
      </c>
      <c r="E9" s="9"/>
      <c r="F9" s="9"/>
      <c r="G9" s="131"/>
      <c r="H9" s="9"/>
      <c r="I9" s="9"/>
      <c r="J9" s="9"/>
      <c r="K9" s="9"/>
      <c r="L9" s="9"/>
      <c r="M9" s="9"/>
      <c r="N9" s="9"/>
      <c r="O9" s="9"/>
      <c r="P9" s="9"/>
    </row>
    <row r="10" spans="1:16" s="8" customFormat="1" ht="38.200000000000003" customHeight="1">
      <c r="B10" s="11" t="s">
        <v>2</v>
      </c>
      <c r="C10" s="11"/>
      <c r="D10" s="12" t="s">
        <v>93</v>
      </c>
      <c r="E10" s="12"/>
      <c r="F10" s="12"/>
      <c r="G10" s="13"/>
      <c r="H10" s="12"/>
      <c r="I10" s="14"/>
      <c r="J10" s="14" t="s">
        <v>43</v>
      </c>
      <c r="K10" s="14"/>
      <c r="L10" s="14" t="s">
        <v>159</v>
      </c>
      <c r="M10" s="15"/>
      <c r="N10" s="15"/>
      <c r="O10" s="15"/>
      <c r="P10" s="15"/>
    </row>
    <row r="11" spans="1:16" s="8" customFormat="1" ht="72" customHeight="1">
      <c r="B11" s="14" t="s">
        <v>3</v>
      </c>
      <c r="C11" s="14"/>
      <c r="D11" s="332"/>
      <c r="E11" s="333"/>
      <c r="F11" s="333"/>
      <c r="G11" s="16"/>
      <c r="H11" s="140"/>
      <c r="I11" s="14"/>
      <c r="J11" s="14" t="s">
        <v>4</v>
      </c>
      <c r="K11" s="14"/>
      <c r="L11" s="334" t="s">
        <v>91</v>
      </c>
      <c r="M11" s="334"/>
      <c r="N11" s="334"/>
      <c r="O11" s="334"/>
      <c r="P11" s="334"/>
    </row>
    <row r="12" spans="1:16" s="8" customFormat="1" ht="32.25">
      <c r="B12" s="14" t="s">
        <v>5</v>
      </c>
      <c r="C12" s="14"/>
      <c r="D12" s="17"/>
      <c r="E12" s="14"/>
      <c r="F12" s="14"/>
      <c r="G12" s="139"/>
      <c r="H12" s="141"/>
      <c r="I12" s="14"/>
      <c r="J12" s="14" t="s">
        <v>84</v>
      </c>
      <c r="L12" s="14" t="s">
        <v>85</v>
      </c>
      <c r="M12" s="14"/>
      <c r="N12" s="141"/>
      <c r="O12" s="141"/>
      <c r="P12" s="15"/>
    </row>
    <row r="13" spans="1:16" s="8" customFormat="1" ht="32.25">
      <c r="B13" s="335"/>
      <c r="C13" s="335"/>
      <c r="D13" s="335"/>
      <c r="E13" s="335"/>
      <c r="F13" s="335"/>
      <c r="G13" s="139"/>
      <c r="H13" s="141"/>
      <c r="I13" s="14"/>
      <c r="J13" s="14" t="s">
        <v>6</v>
      </c>
      <c r="K13" s="14"/>
      <c r="L13" s="14" t="s">
        <v>135</v>
      </c>
      <c r="M13" s="141"/>
      <c r="N13" s="15"/>
      <c r="O13" s="15"/>
      <c r="P13" s="141"/>
    </row>
    <row r="14" spans="1:16" s="8" customFormat="1" ht="41.2" customHeight="1">
      <c r="B14" s="14" t="s">
        <v>47</v>
      </c>
      <c r="C14" s="14"/>
      <c r="D14" s="14" t="s">
        <v>7</v>
      </c>
      <c r="E14" s="14"/>
      <c r="F14" s="14"/>
      <c r="G14" s="18"/>
      <c r="H14" s="14"/>
      <c r="I14" s="14"/>
      <c r="J14" s="14" t="s">
        <v>8</v>
      </c>
      <c r="K14" s="14"/>
      <c r="L14" s="15" t="s">
        <v>83</v>
      </c>
      <c r="M14" s="15"/>
      <c r="N14" s="15"/>
      <c r="O14" s="15"/>
      <c r="P14" s="15"/>
    </row>
    <row r="15" spans="1:16" s="8" customFormat="1" ht="23.5" customHeight="1">
      <c r="B15" s="19" t="s">
        <v>63</v>
      </c>
      <c r="C15" s="19"/>
      <c r="D15" s="19"/>
      <c r="E15" s="111"/>
      <c r="F15" s="111"/>
      <c r="G15" s="20"/>
      <c r="H15" s="111"/>
      <c r="I15" s="111"/>
      <c r="J15" s="111"/>
      <c r="K15" s="111"/>
      <c r="L15" s="111"/>
      <c r="M15" s="111"/>
      <c r="N15" s="111"/>
      <c r="O15" s="111"/>
      <c r="P15" s="111"/>
    </row>
    <row r="16" spans="1:16" s="2" customFormat="1" ht="38.299999999999997" customHeight="1">
      <c r="B16" s="6"/>
      <c r="C16" s="6"/>
      <c r="D16" s="6"/>
      <c r="E16" s="28"/>
      <c r="F16" s="29"/>
      <c r="G16" s="29"/>
      <c r="H16" s="28"/>
      <c r="I16" s="28"/>
      <c r="J16" s="28"/>
      <c r="K16" s="28"/>
      <c r="L16" s="28"/>
      <c r="M16" s="30"/>
      <c r="N16" s="31"/>
      <c r="O16" s="31"/>
      <c r="P16" s="31"/>
    </row>
    <row r="17" spans="2:17" s="2" customFormat="1" ht="38.299999999999997" customHeight="1">
      <c r="B17" s="21"/>
      <c r="C17" s="143" t="s">
        <v>77</v>
      </c>
      <c r="D17" s="143" t="s">
        <v>9</v>
      </c>
      <c r="E17" s="22" t="s">
        <v>54</v>
      </c>
      <c r="F17" s="22" t="s">
        <v>68</v>
      </c>
      <c r="G17" s="22" t="s">
        <v>58</v>
      </c>
      <c r="H17" s="22" t="s">
        <v>10</v>
      </c>
      <c r="I17" s="22" t="s">
        <v>55</v>
      </c>
      <c r="J17" s="22" t="s">
        <v>56</v>
      </c>
      <c r="K17" s="22"/>
      <c r="L17" s="22"/>
      <c r="M17" s="22"/>
      <c r="N17" s="22"/>
      <c r="O17" s="22"/>
      <c r="P17" s="21" t="s">
        <v>11</v>
      </c>
    </row>
    <row r="18" spans="2:17" s="2" customFormat="1" ht="49.55" customHeight="1">
      <c r="B18" s="23" t="s">
        <v>12</v>
      </c>
      <c r="C18" s="23"/>
      <c r="D18" s="24" t="s">
        <v>160</v>
      </c>
      <c r="E18" s="25"/>
      <c r="F18" s="26">
        <v>10</v>
      </c>
      <c r="G18" s="26">
        <v>60</v>
      </c>
      <c r="H18" s="26">
        <v>95</v>
      </c>
      <c r="I18" s="26">
        <v>85</v>
      </c>
      <c r="J18" s="26">
        <v>50</v>
      </c>
      <c r="K18" s="26"/>
      <c r="L18" s="26"/>
      <c r="M18" s="26"/>
      <c r="N18" s="26"/>
      <c r="O18" s="26"/>
      <c r="P18" s="27">
        <f>SUM(E18:O18)</f>
        <v>300</v>
      </c>
      <c r="Q18" s="2">
        <f>P18*5%</f>
        <v>15</v>
      </c>
    </row>
    <row r="19" spans="2:17" s="2" customFormat="1" ht="49.55" customHeight="1">
      <c r="B19" s="23" t="s">
        <v>61</v>
      </c>
      <c r="C19" s="23"/>
      <c r="D19" s="24" t="str">
        <f>+D18</f>
        <v>PINK</v>
      </c>
      <c r="E19" s="25"/>
      <c r="F19" s="26">
        <f>ROUNDUP(F18*8.2%,0)</f>
        <v>1</v>
      </c>
      <c r="G19" s="26">
        <f t="shared" ref="G19:J19" si="0">ROUNDUP(G18*8.2%,0)</f>
        <v>5</v>
      </c>
      <c r="H19" s="26">
        <f t="shared" si="0"/>
        <v>8</v>
      </c>
      <c r="I19" s="26">
        <f t="shared" si="0"/>
        <v>7</v>
      </c>
      <c r="J19" s="26">
        <f t="shared" si="0"/>
        <v>5</v>
      </c>
      <c r="K19" s="26"/>
      <c r="L19" s="26"/>
      <c r="M19" s="26"/>
      <c r="N19" s="26"/>
      <c r="O19" s="26"/>
      <c r="P19" s="27">
        <f>SUM(E19:O19)</f>
        <v>26</v>
      </c>
    </row>
    <row r="20" spans="2:17" s="22" customFormat="1" ht="49.55" customHeight="1">
      <c r="B20" s="22" t="s">
        <v>13</v>
      </c>
      <c r="D20" s="157" t="str">
        <f>+D19</f>
        <v>PINK</v>
      </c>
      <c r="F20" s="22">
        <f t="shared" ref="F20:J20" si="1">SUM(F18:F19)</f>
        <v>11</v>
      </c>
      <c r="G20" s="22">
        <f t="shared" si="1"/>
        <v>65</v>
      </c>
      <c r="H20" s="22">
        <f t="shared" si="1"/>
        <v>103</v>
      </c>
      <c r="I20" s="22">
        <f t="shared" si="1"/>
        <v>92</v>
      </c>
      <c r="J20" s="22">
        <f t="shared" si="1"/>
        <v>55</v>
      </c>
      <c r="P20" s="22">
        <f>SUM(P18:P19)</f>
        <v>326</v>
      </c>
    </row>
    <row r="21" spans="2:17" s="8" customFormat="1" ht="27.1" customHeight="1">
      <c r="B21" s="19"/>
      <c r="C21" s="19"/>
      <c r="D21" s="19"/>
      <c r="E21" s="32"/>
      <c r="F21" s="33"/>
      <c r="G21" s="33"/>
      <c r="H21" s="32"/>
      <c r="I21" s="32"/>
      <c r="J21" s="32"/>
      <c r="K21" s="32"/>
      <c r="L21" s="32"/>
      <c r="M21" s="34"/>
      <c r="N21" s="35"/>
      <c r="O21" s="35"/>
      <c r="P21" s="35"/>
    </row>
    <row r="22" spans="2:17" s="2" customFormat="1" ht="38.299999999999997" customHeight="1">
      <c r="B22" s="21"/>
      <c r="C22" s="143" t="s">
        <v>77</v>
      </c>
      <c r="D22" s="143" t="s">
        <v>9</v>
      </c>
      <c r="E22" s="22" t="s">
        <v>54</v>
      </c>
      <c r="F22" s="22" t="s">
        <v>68</v>
      </c>
      <c r="G22" s="22" t="s">
        <v>58</v>
      </c>
      <c r="H22" s="22" t="s">
        <v>10</v>
      </c>
      <c r="I22" s="22" t="s">
        <v>55</v>
      </c>
      <c r="J22" s="22" t="s">
        <v>56</v>
      </c>
      <c r="K22" s="22"/>
      <c r="L22" s="22"/>
      <c r="M22" s="22"/>
      <c r="N22" s="22"/>
      <c r="O22" s="22"/>
      <c r="P22" s="21" t="s">
        <v>11</v>
      </c>
    </row>
    <row r="23" spans="2:17" s="2" customFormat="1" ht="42.05" customHeight="1">
      <c r="B23" s="23" t="s">
        <v>12</v>
      </c>
      <c r="C23" s="23"/>
      <c r="D23" s="24" t="s">
        <v>161</v>
      </c>
      <c r="E23" s="25"/>
      <c r="F23" s="26">
        <v>10</v>
      </c>
      <c r="G23" s="26">
        <v>60</v>
      </c>
      <c r="H23" s="26">
        <v>95</v>
      </c>
      <c r="I23" s="26">
        <v>85</v>
      </c>
      <c r="J23" s="26">
        <v>50</v>
      </c>
      <c r="K23" s="26"/>
      <c r="L23" s="26"/>
      <c r="M23" s="26"/>
      <c r="N23" s="26"/>
      <c r="O23" s="26"/>
      <c r="P23" s="27">
        <f>SUM(E23:O23)</f>
        <v>300</v>
      </c>
      <c r="Q23" s="2">
        <f>P23*5%</f>
        <v>15</v>
      </c>
    </row>
    <row r="24" spans="2:17" s="2" customFormat="1" ht="42.05" customHeight="1">
      <c r="B24" s="23" t="s">
        <v>61</v>
      </c>
      <c r="C24" s="23"/>
      <c r="D24" s="24" t="str">
        <f>+D23</f>
        <v>NAVY</v>
      </c>
      <c r="E24" s="25"/>
      <c r="F24" s="26">
        <f>ROUNDUP(F23*3%,0)</f>
        <v>1</v>
      </c>
      <c r="G24" s="26">
        <f t="shared" ref="G24:J24" si="2">ROUNDUP(G23*3%,0)</f>
        <v>2</v>
      </c>
      <c r="H24" s="26">
        <f t="shared" si="2"/>
        <v>3</v>
      </c>
      <c r="I24" s="26">
        <f t="shared" si="2"/>
        <v>3</v>
      </c>
      <c r="J24" s="26">
        <f t="shared" si="2"/>
        <v>2</v>
      </c>
      <c r="K24" s="26"/>
      <c r="L24" s="26"/>
      <c r="M24" s="26"/>
      <c r="N24" s="26"/>
      <c r="O24" s="26"/>
      <c r="P24" s="27">
        <f>SUM(E24:O24)</f>
        <v>11</v>
      </c>
    </row>
    <row r="25" spans="2:17" s="22" customFormat="1" ht="49.55" customHeight="1">
      <c r="B25" s="22" t="s">
        <v>13</v>
      </c>
      <c r="D25" s="157" t="str">
        <f>+D24</f>
        <v>NAVY</v>
      </c>
      <c r="F25" s="22">
        <f t="shared" ref="F25:J25" si="3">SUM(F23:F24)</f>
        <v>11</v>
      </c>
      <c r="G25" s="22">
        <f t="shared" si="3"/>
        <v>62</v>
      </c>
      <c r="H25" s="22">
        <f t="shared" si="3"/>
        <v>98</v>
      </c>
      <c r="I25" s="22">
        <f t="shared" si="3"/>
        <v>88</v>
      </c>
      <c r="J25" s="22">
        <f t="shared" si="3"/>
        <v>52</v>
      </c>
      <c r="P25" s="22">
        <f>SUM(P23:P24)</f>
        <v>311</v>
      </c>
    </row>
    <row r="26" spans="2:17" s="8" customFormat="1" ht="27.1" customHeight="1">
      <c r="B26" s="19"/>
      <c r="C26" s="19"/>
      <c r="D26" s="19"/>
      <c r="E26" s="32"/>
      <c r="F26" s="33"/>
      <c r="G26" s="33"/>
      <c r="H26" s="32"/>
      <c r="I26" s="32"/>
      <c r="J26" s="32"/>
      <c r="K26" s="32"/>
      <c r="L26" s="32"/>
      <c r="M26" s="34"/>
      <c r="N26" s="35"/>
      <c r="O26" s="35"/>
      <c r="P26" s="35"/>
    </row>
    <row r="27" spans="2:17" s="2" customFormat="1" ht="38.299999999999997" customHeight="1">
      <c r="B27" s="21"/>
      <c r="C27" s="143" t="s">
        <v>77</v>
      </c>
      <c r="D27" s="143" t="s">
        <v>9</v>
      </c>
      <c r="E27" s="22" t="s">
        <v>54</v>
      </c>
      <c r="F27" s="22" t="s">
        <v>68</v>
      </c>
      <c r="G27" s="22" t="s">
        <v>58</v>
      </c>
      <c r="H27" s="22" t="s">
        <v>10</v>
      </c>
      <c r="I27" s="22" t="s">
        <v>55</v>
      </c>
      <c r="J27" s="22" t="s">
        <v>56</v>
      </c>
      <c r="K27" s="22"/>
      <c r="L27" s="22"/>
      <c r="M27" s="22"/>
      <c r="N27" s="22"/>
      <c r="O27" s="22"/>
      <c r="P27" s="21" t="s">
        <v>11</v>
      </c>
    </row>
    <row r="28" spans="2:17" s="2" customFormat="1" ht="42.05" customHeight="1">
      <c r="B28" s="23" t="s">
        <v>12</v>
      </c>
      <c r="C28" s="23"/>
      <c r="D28" s="24" t="s">
        <v>162</v>
      </c>
      <c r="E28" s="25"/>
      <c r="F28" s="26">
        <v>10</v>
      </c>
      <c r="G28" s="26">
        <v>60</v>
      </c>
      <c r="H28" s="26">
        <v>95</v>
      </c>
      <c r="I28" s="26">
        <v>85</v>
      </c>
      <c r="J28" s="26">
        <v>50</v>
      </c>
      <c r="K28" s="26"/>
      <c r="L28" s="26"/>
      <c r="M28" s="26"/>
      <c r="N28" s="26"/>
      <c r="O28" s="26"/>
      <c r="P28" s="27">
        <f>SUM(E28:O28)</f>
        <v>300</v>
      </c>
      <c r="Q28" s="2">
        <f>P28*5%</f>
        <v>15</v>
      </c>
    </row>
    <row r="29" spans="2:17" s="2" customFormat="1" ht="42.05" customHeight="1">
      <c r="B29" s="23" t="s">
        <v>61</v>
      </c>
      <c r="C29" s="23"/>
      <c r="D29" s="24" t="str">
        <f>+D28</f>
        <v>GREEN</v>
      </c>
      <c r="E29" s="25"/>
      <c r="F29" s="26">
        <f>ROUNDUP(F28*3%,0)</f>
        <v>1</v>
      </c>
      <c r="G29" s="26">
        <f t="shared" ref="G29:J29" si="4">ROUNDUP(G28*3%,0)</f>
        <v>2</v>
      </c>
      <c r="H29" s="26">
        <f t="shared" si="4"/>
        <v>3</v>
      </c>
      <c r="I29" s="26">
        <f t="shared" si="4"/>
        <v>3</v>
      </c>
      <c r="J29" s="26">
        <f t="shared" si="4"/>
        <v>2</v>
      </c>
      <c r="K29" s="26"/>
      <c r="L29" s="26"/>
      <c r="M29" s="26"/>
      <c r="N29" s="26"/>
      <c r="O29" s="26"/>
      <c r="P29" s="27">
        <f>SUM(E29:O29)</f>
        <v>11</v>
      </c>
    </row>
    <row r="30" spans="2:17" s="22" customFormat="1" ht="49.55" customHeight="1">
      <c r="B30" s="22" t="s">
        <v>13</v>
      </c>
      <c r="D30" s="157" t="str">
        <f>+D29</f>
        <v>GREEN</v>
      </c>
      <c r="F30" s="22">
        <f t="shared" ref="F30:J30" si="5">SUM(F28:F29)</f>
        <v>11</v>
      </c>
      <c r="G30" s="22">
        <f t="shared" si="5"/>
        <v>62</v>
      </c>
      <c r="H30" s="22">
        <f t="shared" si="5"/>
        <v>98</v>
      </c>
      <c r="I30" s="22">
        <f t="shared" si="5"/>
        <v>88</v>
      </c>
      <c r="J30" s="22">
        <f t="shared" si="5"/>
        <v>52</v>
      </c>
      <c r="P30" s="22">
        <f>SUM(P28:P29)</f>
        <v>311</v>
      </c>
    </row>
    <row r="31" spans="2:17" s="8" customFormat="1" ht="27.1" customHeight="1">
      <c r="B31" s="19"/>
      <c r="C31" s="19"/>
      <c r="D31" s="19"/>
      <c r="E31" s="32"/>
      <c r="F31" s="33"/>
      <c r="G31" s="33"/>
      <c r="H31" s="32"/>
      <c r="I31" s="32"/>
      <c r="J31" s="32"/>
      <c r="K31" s="32"/>
      <c r="L31" s="32"/>
      <c r="M31" s="34"/>
      <c r="N31" s="35"/>
      <c r="O31" s="35"/>
      <c r="P31" s="35"/>
    </row>
    <row r="32" spans="2:17" s="36" customFormat="1" ht="42.8" customHeight="1">
      <c r="B32" s="120" t="s">
        <v>14</v>
      </c>
      <c r="C32" s="121"/>
      <c r="D32" s="120"/>
      <c r="E32" s="122"/>
      <c r="F32" s="123">
        <f>F20+F25+F30</f>
        <v>33</v>
      </c>
      <c r="G32" s="123">
        <f t="shared" ref="G32:P32" si="6">G20+G25+G30</f>
        <v>189</v>
      </c>
      <c r="H32" s="123">
        <f t="shared" si="6"/>
        <v>299</v>
      </c>
      <c r="I32" s="123">
        <f t="shared" si="6"/>
        <v>268</v>
      </c>
      <c r="J32" s="123">
        <f t="shared" si="6"/>
        <v>159</v>
      </c>
      <c r="K32" s="123"/>
      <c r="L32" s="123"/>
      <c r="M32" s="123"/>
      <c r="N32" s="123"/>
      <c r="O32" s="123"/>
      <c r="P32" s="123">
        <f t="shared" si="6"/>
        <v>948</v>
      </c>
    </row>
    <row r="33" spans="1:16" s="37" customFormat="1" ht="20.3" customHeight="1">
      <c r="B33" s="38"/>
      <c r="C33" s="38"/>
      <c r="D33" s="39"/>
      <c r="E33" s="40"/>
      <c r="F33" s="41"/>
      <c r="G33" s="42"/>
      <c r="H33" s="43"/>
      <c r="I33" s="43"/>
      <c r="J33" s="43"/>
      <c r="K33" s="43"/>
      <c r="L33" s="44"/>
      <c r="M33" s="45"/>
      <c r="N33" s="41"/>
      <c r="O33" s="41"/>
      <c r="P33" s="41"/>
    </row>
    <row r="34" spans="1:16" s="1" customFormat="1" ht="30.85" customHeight="1" thickBot="1">
      <c r="B34" s="10" t="s">
        <v>15</v>
      </c>
      <c r="C34" s="46"/>
      <c r="D34" s="46"/>
      <c r="E34" s="46"/>
      <c r="F34" s="47"/>
      <c r="G34" s="48"/>
      <c r="H34" s="47"/>
      <c r="I34" s="47"/>
      <c r="J34" s="47"/>
      <c r="K34" s="47"/>
      <c r="L34" s="47"/>
      <c r="N34" s="142"/>
      <c r="O34" s="142"/>
      <c r="P34" s="49"/>
    </row>
    <row r="35" spans="1:16" s="147" customFormat="1" ht="227.95" customHeight="1" thickBot="1">
      <c r="A35" s="336" t="s">
        <v>16</v>
      </c>
      <c r="B35" s="337"/>
      <c r="C35" s="338"/>
      <c r="D35" s="144" t="s">
        <v>17</v>
      </c>
      <c r="E35" s="145" t="s">
        <v>18</v>
      </c>
      <c r="F35" s="144" t="s">
        <v>19</v>
      </c>
      <c r="G35" s="146" t="s">
        <v>20</v>
      </c>
      <c r="H35" s="146" t="s">
        <v>21</v>
      </c>
      <c r="I35" s="146" t="s">
        <v>34</v>
      </c>
      <c r="J35" s="146" t="s">
        <v>35</v>
      </c>
      <c r="K35" s="146" t="s">
        <v>124</v>
      </c>
      <c r="L35" s="146" t="s">
        <v>36</v>
      </c>
      <c r="M35" s="339" t="s">
        <v>49</v>
      </c>
      <c r="N35" s="340"/>
      <c r="O35" s="340"/>
      <c r="P35" s="341"/>
    </row>
    <row r="36" spans="1:16" s="54" customFormat="1" ht="58.5" customHeight="1">
      <c r="A36" s="50" t="str">
        <f>D18</f>
        <v>PINK</v>
      </c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3"/>
    </row>
    <row r="37" spans="1:16" s="8" customFormat="1" ht="108" customHeight="1">
      <c r="A37" s="55">
        <v>1</v>
      </c>
      <c r="B37" s="319" t="str">
        <f>$L$11</f>
        <v>BRUSH FLEECE 80%COTTON 20%POLY 370GSM</v>
      </c>
      <c r="C37" s="320"/>
      <c r="D37" s="56" t="s">
        <v>48</v>
      </c>
      <c r="E37" s="57" t="str">
        <f>A36</f>
        <v>PINK</v>
      </c>
      <c r="F37" s="58" t="s">
        <v>10</v>
      </c>
      <c r="G37" s="59">
        <f>$P$20</f>
        <v>326</v>
      </c>
      <c r="H37" s="58">
        <v>1.19</v>
      </c>
      <c r="I37" s="60">
        <f t="shared" ref="I37:I40" si="7">G37*H37</f>
        <v>387.94</v>
      </c>
      <c r="J37" s="60">
        <f>I37*2.95%+I37/30*0.5+I37*3%</f>
        <v>29.548096666666666</v>
      </c>
      <c r="K37" s="60">
        <v>2</v>
      </c>
      <c r="L37" s="61">
        <f>+ROUNDUP(K37+J37+I37,0)</f>
        <v>420</v>
      </c>
      <c r="M37" s="313"/>
      <c r="N37" s="314"/>
      <c r="O37" s="314"/>
      <c r="P37" s="315"/>
    </row>
    <row r="38" spans="1:16" s="8" customFormat="1" ht="108" customHeight="1">
      <c r="A38" s="55">
        <v>2</v>
      </c>
      <c r="B38" s="298" t="s">
        <v>86</v>
      </c>
      <c r="C38" s="300"/>
      <c r="D38" s="56" t="s">
        <v>94</v>
      </c>
      <c r="E38" s="57" t="str">
        <f>E37</f>
        <v>PINK</v>
      </c>
      <c r="F38" s="58" t="s">
        <v>10</v>
      </c>
      <c r="G38" s="59">
        <f t="shared" ref="G38:G40" si="8">$P$20</f>
        <v>326</v>
      </c>
      <c r="H38" s="58">
        <v>3.5000000000000003E-2</v>
      </c>
      <c r="I38" s="60">
        <f t="shared" si="7"/>
        <v>11.410000000000002</v>
      </c>
      <c r="J38" s="60">
        <f>I38*10%</f>
        <v>1.1410000000000002</v>
      </c>
      <c r="K38" s="60"/>
      <c r="L38" s="61">
        <f t="shared" ref="L38:L40" si="9">+ROUNDUP(K38+J38+I38,0)</f>
        <v>13</v>
      </c>
      <c r="M38" s="313"/>
      <c r="N38" s="314"/>
      <c r="O38" s="314"/>
      <c r="P38" s="315"/>
    </row>
    <row r="39" spans="1:16" s="8" customFormat="1" ht="89.6" customHeight="1">
      <c r="A39" s="137">
        <v>3</v>
      </c>
      <c r="B39" s="298" t="s">
        <v>95</v>
      </c>
      <c r="C39" s="300"/>
      <c r="D39" s="138" t="s">
        <v>96</v>
      </c>
      <c r="E39" s="57" t="str">
        <f>E37</f>
        <v>PINK</v>
      </c>
      <c r="F39" s="58" t="s">
        <v>10</v>
      </c>
      <c r="G39" s="59">
        <f t="shared" si="8"/>
        <v>326</v>
      </c>
      <c r="H39" s="58">
        <v>0.12</v>
      </c>
      <c r="I39" s="60">
        <f t="shared" si="7"/>
        <v>39.119999999999997</v>
      </c>
      <c r="J39" s="60">
        <f>I39*2.95%+I39/30*0.5+I39*3%</f>
        <v>2.9796399999999998</v>
      </c>
      <c r="K39" s="60"/>
      <c r="L39" s="61">
        <f t="shared" si="9"/>
        <v>43</v>
      </c>
      <c r="M39" s="313"/>
      <c r="N39" s="314"/>
      <c r="O39" s="314"/>
      <c r="P39" s="315"/>
    </row>
    <row r="40" spans="1:16" s="8" customFormat="1" ht="86.55" customHeight="1">
      <c r="A40" s="137">
        <v>4</v>
      </c>
      <c r="B40" s="298" t="s">
        <v>151</v>
      </c>
      <c r="C40" s="300"/>
      <c r="D40" s="138" t="s">
        <v>97</v>
      </c>
      <c r="E40" s="57" t="s">
        <v>37</v>
      </c>
      <c r="F40" s="58" t="s">
        <v>10</v>
      </c>
      <c r="G40" s="59">
        <f t="shared" si="8"/>
        <v>326</v>
      </c>
      <c r="H40" s="58">
        <v>0.04</v>
      </c>
      <c r="I40" s="60">
        <f t="shared" si="7"/>
        <v>13.040000000000001</v>
      </c>
      <c r="J40" s="60">
        <f>I40*10%</f>
        <v>1.3040000000000003</v>
      </c>
      <c r="K40" s="60"/>
      <c r="L40" s="61">
        <f t="shared" si="9"/>
        <v>15</v>
      </c>
      <c r="M40" s="316"/>
      <c r="N40" s="317"/>
      <c r="O40" s="317"/>
      <c r="P40" s="318"/>
    </row>
    <row r="41" spans="1:16" s="54" customFormat="1" ht="58.5" customHeight="1">
      <c r="A41" s="50" t="str">
        <f>D23</f>
        <v>NAVY</v>
      </c>
      <c r="B41" s="62"/>
      <c r="C41" s="6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/>
    </row>
    <row r="42" spans="1:16" s="8" customFormat="1" ht="121.55" customHeight="1">
      <c r="A42" s="55">
        <v>5</v>
      </c>
      <c r="B42" s="319" t="str">
        <f>$L$11</f>
        <v>BRUSH FLEECE 80%COTTON 20%POLY 370GSM</v>
      </c>
      <c r="C42" s="320"/>
      <c r="D42" s="56" t="s">
        <v>48</v>
      </c>
      <c r="E42" s="57" t="str">
        <f>$D$20</f>
        <v>PINK</v>
      </c>
      <c r="F42" s="58" t="s">
        <v>10</v>
      </c>
      <c r="G42" s="59">
        <f>$P$25</f>
        <v>311</v>
      </c>
      <c r="H42" s="58">
        <v>1.19</v>
      </c>
      <c r="I42" s="60">
        <f t="shared" ref="I42:I45" si="10">G42*H42</f>
        <v>370.09</v>
      </c>
      <c r="J42" s="60">
        <f>I42*2.95%+I42/30*0.5+I42*3%</f>
        <v>28.188521666666666</v>
      </c>
      <c r="K42" s="60">
        <v>2</v>
      </c>
      <c r="L42" s="61">
        <f>SUM(I42:K42)</f>
        <v>400.27852166666662</v>
      </c>
      <c r="M42" s="316"/>
      <c r="N42" s="317"/>
      <c r="O42" s="317"/>
      <c r="P42" s="318"/>
    </row>
    <row r="43" spans="1:16" s="8" customFormat="1" ht="108" customHeight="1">
      <c r="A43" s="55">
        <f>A42+1</f>
        <v>6</v>
      </c>
      <c r="B43" s="298" t="s">
        <v>86</v>
      </c>
      <c r="C43" s="300"/>
      <c r="D43" s="56" t="s">
        <v>94</v>
      </c>
      <c r="E43" s="57" t="str">
        <f>E42</f>
        <v>PINK</v>
      </c>
      <c r="F43" s="58" t="s">
        <v>10</v>
      </c>
      <c r="G43" s="59">
        <f t="shared" ref="G43:G45" si="11">$P$25</f>
        <v>311</v>
      </c>
      <c r="H43" s="58">
        <v>3.5000000000000003E-2</v>
      </c>
      <c r="I43" s="60">
        <f t="shared" si="10"/>
        <v>10.885000000000002</v>
      </c>
      <c r="J43" s="60">
        <f>I43*10%</f>
        <v>1.0885000000000002</v>
      </c>
      <c r="K43" s="60"/>
      <c r="L43" s="61">
        <f t="shared" ref="L43:L45" si="12">SUM(I43:K43)</f>
        <v>11.973500000000001</v>
      </c>
      <c r="M43" s="316"/>
      <c r="N43" s="317"/>
      <c r="O43" s="317"/>
      <c r="P43" s="318"/>
    </row>
    <row r="44" spans="1:16" s="8" customFormat="1" ht="161.6" customHeight="1">
      <c r="A44" s="55">
        <f t="shared" ref="A44:A45" si="13">A43+1</f>
        <v>7</v>
      </c>
      <c r="B44" s="298" t="s">
        <v>95</v>
      </c>
      <c r="C44" s="300"/>
      <c r="D44" s="138" t="s">
        <v>96</v>
      </c>
      <c r="E44" s="57" t="str">
        <f t="shared" ref="E44" si="14">E43</f>
        <v>PINK</v>
      </c>
      <c r="F44" s="58" t="s">
        <v>10</v>
      </c>
      <c r="G44" s="59">
        <f t="shared" si="11"/>
        <v>311</v>
      </c>
      <c r="H44" s="58">
        <v>0.12</v>
      </c>
      <c r="I44" s="60">
        <f t="shared" si="10"/>
        <v>37.32</v>
      </c>
      <c r="J44" s="60">
        <f>I44*2.95%+I44/30*0.5+I44*3%</f>
        <v>2.8425399999999996</v>
      </c>
      <c r="K44" s="60"/>
      <c r="L44" s="61">
        <f>SUM(I44:K44)</f>
        <v>40.16254</v>
      </c>
      <c r="M44" s="316"/>
      <c r="N44" s="317"/>
      <c r="O44" s="317"/>
      <c r="P44" s="318"/>
    </row>
    <row r="45" spans="1:16" s="8" customFormat="1" ht="86.55" customHeight="1">
      <c r="A45" s="55">
        <f t="shared" si="13"/>
        <v>8</v>
      </c>
      <c r="B45" s="298" t="s">
        <v>151</v>
      </c>
      <c r="C45" s="300"/>
      <c r="D45" s="138" t="s">
        <v>97</v>
      </c>
      <c r="E45" s="57" t="s">
        <v>131</v>
      </c>
      <c r="F45" s="58" t="s">
        <v>10</v>
      </c>
      <c r="G45" s="59">
        <f t="shared" si="11"/>
        <v>311</v>
      </c>
      <c r="H45" s="58">
        <v>0.04</v>
      </c>
      <c r="I45" s="60">
        <f t="shared" si="10"/>
        <v>12.44</v>
      </c>
      <c r="J45" s="60">
        <f>I45*10%</f>
        <v>1.244</v>
      </c>
      <c r="K45" s="60"/>
      <c r="L45" s="61">
        <f t="shared" si="12"/>
        <v>13.683999999999999</v>
      </c>
      <c r="M45" s="316"/>
      <c r="N45" s="317"/>
      <c r="O45" s="317"/>
      <c r="P45" s="318"/>
    </row>
    <row r="46" spans="1:16" s="54" customFormat="1" ht="58.5" customHeight="1">
      <c r="A46" s="50" t="str">
        <f>D28</f>
        <v>GREEN</v>
      </c>
      <c r="B46" s="62"/>
      <c r="C46" s="6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/>
    </row>
    <row r="47" spans="1:16" s="8" customFormat="1" ht="108" customHeight="1">
      <c r="A47" s="55">
        <v>9</v>
      </c>
      <c r="B47" s="319" t="str">
        <f>$L$11</f>
        <v>BRUSH FLEECE 80%COTTON 20%POLY 370GSM</v>
      </c>
      <c r="C47" s="320"/>
      <c r="D47" s="56" t="s">
        <v>48</v>
      </c>
      <c r="E47" s="57" t="str">
        <f>A46</f>
        <v>GREEN</v>
      </c>
      <c r="F47" s="58" t="s">
        <v>10</v>
      </c>
      <c r="G47" s="59">
        <f>$P$30</f>
        <v>311</v>
      </c>
      <c r="H47" s="58">
        <v>1.19</v>
      </c>
      <c r="I47" s="60">
        <f t="shared" ref="I47:I50" si="15">G47*H47</f>
        <v>370.09</v>
      </c>
      <c r="J47" s="60">
        <f>I47*2.95%+I47/30*0.5+I47*3%</f>
        <v>28.188521666666666</v>
      </c>
      <c r="K47" s="60">
        <v>2</v>
      </c>
      <c r="L47" s="61">
        <f>+ROUNDUP(K47+J47+I47,0)</f>
        <v>401</v>
      </c>
      <c r="M47" s="313"/>
      <c r="N47" s="314"/>
      <c r="O47" s="314"/>
      <c r="P47" s="315"/>
    </row>
    <row r="48" spans="1:16" s="8" customFormat="1" ht="108" customHeight="1">
      <c r="A48" s="55">
        <f>A47+1</f>
        <v>10</v>
      </c>
      <c r="B48" s="298" t="s">
        <v>86</v>
      </c>
      <c r="C48" s="300"/>
      <c r="D48" s="56" t="s">
        <v>94</v>
      </c>
      <c r="E48" s="57" t="str">
        <f>E47</f>
        <v>GREEN</v>
      </c>
      <c r="F48" s="58" t="s">
        <v>10</v>
      </c>
      <c r="G48" s="59">
        <f t="shared" ref="G48:G50" si="16">$P$30</f>
        <v>311</v>
      </c>
      <c r="H48" s="58">
        <v>3.5000000000000003E-2</v>
      </c>
      <c r="I48" s="60">
        <f t="shared" si="15"/>
        <v>10.885000000000002</v>
      </c>
      <c r="J48" s="60">
        <f>I48*10%</f>
        <v>1.0885000000000002</v>
      </c>
      <c r="K48" s="60"/>
      <c r="L48" s="61">
        <f t="shared" ref="L48:L50" si="17">+ROUNDUP(K48+J48+I48,0)</f>
        <v>12</v>
      </c>
      <c r="M48" s="313"/>
      <c r="N48" s="314"/>
      <c r="O48" s="314"/>
      <c r="P48" s="315"/>
    </row>
    <row r="49" spans="1:16" s="8" customFormat="1" ht="89.6" customHeight="1">
      <c r="A49" s="55">
        <f t="shared" ref="A49:A50" si="18">A48+1</f>
        <v>11</v>
      </c>
      <c r="B49" s="298" t="s">
        <v>95</v>
      </c>
      <c r="C49" s="300"/>
      <c r="D49" s="138" t="s">
        <v>96</v>
      </c>
      <c r="E49" s="57" t="str">
        <f t="shared" ref="E49" si="19">E48</f>
        <v>GREEN</v>
      </c>
      <c r="F49" s="58" t="s">
        <v>10</v>
      </c>
      <c r="G49" s="59">
        <f t="shared" si="16"/>
        <v>311</v>
      </c>
      <c r="H49" s="58">
        <v>0.12</v>
      </c>
      <c r="I49" s="60">
        <f t="shared" si="15"/>
        <v>37.32</v>
      </c>
      <c r="J49" s="60">
        <f>I49*2.95%+I49/30*0.5+I49*3%</f>
        <v>2.8425399999999996</v>
      </c>
      <c r="K49" s="60"/>
      <c r="L49" s="61">
        <f t="shared" si="17"/>
        <v>41</v>
      </c>
      <c r="M49" s="313"/>
      <c r="N49" s="314"/>
      <c r="O49" s="314"/>
      <c r="P49" s="315"/>
    </row>
    <row r="50" spans="1:16" s="8" customFormat="1" ht="86.55" customHeight="1">
      <c r="A50" s="55">
        <f t="shared" si="18"/>
        <v>12</v>
      </c>
      <c r="B50" s="298" t="s">
        <v>151</v>
      </c>
      <c r="C50" s="300"/>
      <c r="D50" s="138" t="s">
        <v>97</v>
      </c>
      <c r="E50" s="57" t="s">
        <v>37</v>
      </c>
      <c r="F50" s="58" t="s">
        <v>10</v>
      </c>
      <c r="G50" s="59">
        <f t="shared" si="16"/>
        <v>311</v>
      </c>
      <c r="H50" s="58">
        <v>0.04</v>
      </c>
      <c r="I50" s="60">
        <f t="shared" si="15"/>
        <v>12.44</v>
      </c>
      <c r="J50" s="60">
        <f>I50*10%</f>
        <v>1.244</v>
      </c>
      <c r="K50" s="60"/>
      <c r="L50" s="61">
        <f t="shared" si="17"/>
        <v>14</v>
      </c>
      <c r="M50" s="316"/>
      <c r="N50" s="317"/>
      <c r="O50" s="317"/>
      <c r="P50" s="318"/>
    </row>
    <row r="51" spans="1:16" s="8" customFormat="1" ht="19.05" customHeight="1">
      <c r="A51" s="96"/>
      <c r="B51" s="148"/>
      <c r="C51" s="148"/>
      <c r="D51" s="148"/>
      <c r="E51" s="148"/>
      <c r="F51" s="96"/>
      <c r="G51" s="149"/>
      <c r="H51" s="96"/>
      <c r="I51" s="150"/>
      <c r="J51" s="150"/>
      <c r="K51" s="150"/>
      <c r="L51" s="151"/>
      <c r="M51" s="152"/>
      <c r="N51" s="152"/>
      <c r="O51" s="152"/>
      <c r="P51" s="152"/>
    </row>
    <row r="52" spans="1:16" s="63" customFormat="1" ht="33" customHeight="1" thickBot="1">
      <c r="B52" s="10" t="s">
        <v>22</v>
      </c>
      <c r="G52" s="64"/>
      <c r="P52" s="65"/>
    </row>
    <row r="53" spans="1:16" s="66" customFormat="1" ht="126.75" customHeight="1">
      <c r="A53" s="305" t="s">
        <v>23</v>
      </c>
      <c r="B53" s="306"/>
      <c r="C53" s="306"/>
      <c r="D53" s="306"/>
      <c r="E53" s="307"/>
      <c r="F53" s="153" t="s">
        <v>44</v>
      </c>
      <c r="G53" s="153" t="s">
        <v>24</v>
      </c>
      <c r="H53" s="308" t="s">
        <v>39</v>
      </c>
      <c r="I53" s="309"/>
      <c r="J53" s="154" t="s">
        <v>19</v>
      </c>
      <c r="K53" s="153" t="s">
        <v>45</v>
      </c>
      <c r="L53" s="153" t="s">
        <v>25</v>
      </c>
      <c r="M53" s="155" t="s">
        <v>26</v>
      </c>
      <c r="N53" s="155" t="s">
        <v>27</v>
      </c>
      <c r="O53" s="155" t="s">
        <v>28</v>
      </c>
      <c r="P53" s="156" t="s">
        <v>29</v>
      </c>
    </row>
    <row r="54" spans="1:16" s="8" customFormat="1" ht="50.55" customHeight="1">
      <c r="A54" s="137">
        <v>1</v>
      </c>
      <c r="B54" s="304" t="s">
        <v>38</v>
      </c>
      <c r="C54" s="304"/>
      <c r="D54" s="304"/>
      <c r="E54" s="304"/>
      <c r="F54" s="67" t="str">
        <f t="shared" ref="F54:F56" si="20">H54</f>
        <v>PINK</v>
      </c>
      <c r="G54" s="158" t="s">
        <v>165</v>
      </c>
      <c r="H54" s="301" t="str">
        <f>$D$18</f>
        <v>PINK</v>
      </c>
      <c r="I54" s="302"/>
      <c r="J54" s="69" t="s">
        <v>30</v>
      </c>
      <c r="K54" s="70">
        <f>$P$20</f>
        <v>326</v>
      </c>
      <c r="L54" s="71">
        <f>360/4500</f>
        <v>0.08</v>
      </c>
      <c r="M54" s="72">
        <f t="shared" ref="M54:M62" si="21">K54*L54</f>
        <v>26.080000000000002</v>
      </c>
      <c r="N54" s="75">
        <f t="shared" ref="N54:N62" si="22">M54*3%</f>
        <v>0.78239999999999998</v>
      </c>
      <c r="O54" s="73">
        <f t="shared" ref="O54:O62" si="23">ROUNDUP(N54+M54,0)</f>
        <v>27</v>
      </c>
      <c r="P54" s="74"/>
    </row>
    <row r="55" spans="1:16" s="8" customFormat="1" ht="58.05" customHeight="1">
      <c r="A55" s="137">
        <v>2</v>
      </c>
      <c r="B55" s="304" t="s">
        <v>38</v>
      </c>
      <c r="C55" s="304"/>
      <c r="D55" s="304"/>
      <c r="E55" s="304"/>
      <c r="F55" s="67" t="str">
        <f t="shared" si="20"/>
        <v>NAVY</v>
      </c>
      <c r="G55" s="158" t="s">
        <v>166</v>
      </c>
      <c r="H55" s="301" t="str">
        <f>$D$23</f>
        <v>NAVY</v>
      </c>
      <c r="I55" s="302"/>
      <c r="J55" s="69" t="s">
        <v>30</v>
      </c>
      <c r="K55" s="70">
        <f>$P$25</f>
        <v>311</v>
      </c>
      <c r="L55" s="71">
        <f t="shared" ref="L55:L56" si="24">360/4500</f>
        <v>0.08</v>
      </c>
      <c r="M55" s="72">
        <f t="shared" si="21"/>
        <v>24.88</v>
      </c>
      <c r="N55" s="75">
        <f t="shared" si="22"/>
        <v>0.74639999999999995</v>
      </c>
      <c r="O55" s="73">
        <f t="shared" si="23"/>
        <v>26</v>
      </c>
      <c r="P55" s="74"/>
    </row>
    <row r="56" spans="1:16" s="8" customFormat="1" ht="58.05" customHeight="1">
      <c r="A56" s="137">
        <v>3</v>
      </c>
      <c r="B56" s="304" t="s">
        <v>38</v>
      </c>
      <c r="C56" s="304"/>
      <c r="D56" s="304"/>
      <c r="E56" s="304"/>
      <c r="F56" s="67" t="str">
        <f t="shared" si="20"/>
        <v>GREEN</v>
      </c>
      <c r="G56" s="158" t="s">
        <v>167</v>
      </c>
      <c r="H56" s="301" t="str">
        <f>$D$28</f>
        <v>GREEN</v>
      </c>
      <c r="I56" s="302"/>
      <c r="J56" s="69" t="s">
        <v>30</v>
      </c>
      <c r="K56" s="70">
        <f>$P$30</f>
        <v>311</v>
      </c>
      <c r="L56" s="71">
        <f t="shared" si="24"/>
        <v>0.08</v>
      </c>
      <c r="M56" s="72">
        <f t="shared" si="21"/>
        <v>24.88</v>
      </c>
      <c r="N56" s="75">
        <f t="shared" si="22"/>
        <v>0.74639999999999995</v>
      </c>
      <c r="O56" s="73">
        <f t="shared" si="23"/>
        <v>26</v>
      </c>
      <c r="P56" s="74"/>
    </row>
    <row r="57" spans="1:16" s="8" customFormat="1" ht="52.6" customHeight="1">
      <c r="A57" s="137">
        <v>4</v>
      </c>
      <c r="B57" s="304" t="s">
        <v>90</v>
      </c>
      <c r="C57" s="304"/>
      <c r="D57" s="304"/>
      <c r="E57" s="304"/>
      <c r="F57" s="67" t="s">
        <v>88</v>
      </c>
      <c r="G57" s="68" t="s">
        <v>143</v>
      </c>
      <c r="H57" s="301" t="str">
        <f>$D$18</f>
        <v>PINK</v>
      </c>
      <c r="I57" s="302"/>
      <c r="J57" s="69" t="s">
        <v>30</v>
      </c>
      <c r="K57" s="70">
        <f t="shared" ref="K57" si="25">$P$20</f>
        <v>326</v>
      </c>
      <c r="L57" s="124">
        <f t="shared" ref="L57:L59" si="26">3/4500</f>
        <v>6.6666666666666664E-4</v>
      </c>
      <c r="M57" s="72">
        <f t="shared" si="21"/>
        <v>0.21733333333333332</v>
      </c>
      <c r="N57" s="71">
        <f t="shared" si="22"/>
        <v>6.5199999999999998E-3</v>
      </c>
      <c r="O57" s="73">
        <f t="shared" si="23"/>
        <v>1</v>
      </c>
      <c r="P57" s="74"/>
    </row>
    <row r="58" spans="1:16" s="8" customFormat="1" ht="52.6" customHeight="1">
      <c r="A58" s="137">
        <v>5</v>
      </c>
      <c r="B58" s="310" t="s">
        <v>90</v>
      </c>
      <c r="C58" s="311"/>
      <c r="D58" s="311"/>
      <c r="E58" s="312"/>
      <c r="F58" s="67" t="s">
        <v>88</v>
      </c>
      <c r="G58" s="68" t="s">
        <v>143</v>
      </c>
      <c r="H58" s="301" t="str">
        <f>$D$23</f>
        <v>NAVY</v>
      </c>
      <c r="I58" s="302"/>
      <c r="J58" s="69" t="s">
        <v>30</v>
      </c>
      <c r="K58" s="70">
        <f t="shared" ref="K58" si="27">$P$25</f>
        <v>311</v>
      </c>
      <c r="L58" s="124">
        <f t="shared" si="26"/>
        <v>6.6666666666666664E-4</v>
      </c>
      <c r="M58" s="72">
        <f t="shared" si="21"/>
        <v>0.20733333333333331</v>
      </c>
      <c r="N58" s="71">
        <f t="shared" si="22"/>
        <v>6.219999999999999E-3</v>
      </c>
      <c r="O58" s="73">
        <f t="shared" si="23"/>
        <v>1</v>
      </c>
      <c r="P58" s="74"/>
    </row>
    <row r="59" spans="1:16" s="8" customFormat="1" ht="52.6" customHeight="1">
      <c r="A59" s="137">
        <v>6</v>
      </c>
      <c r="B59" s="310" t="s">
        <v>90</v>
      </c>
      <c r="C59" s="311"/>
      <c r="D59" s="311"/>
      <c r="E59" s="312"/>
      <c r="F59" s="67" t="s">
        <v>88</v>
      </c>
      <c r="G59" s="68" t="s">
        <v>143</v>
      </c>
      <c r="H59" s="301" t="str">
        <f>$D$28</f>
        <v>GREEN</v>
      </c>
      <c r="I59" s="302"/>
      <c r="J59" s="69" t="s">
        <v>30</v>
      </c>
      <c r="K59" s="70">
        <f t="shared" ref="K59" si="28">$P$30</f>
        <v>311</v>
      </c>
      <c r="L59" s="124">
        <f t="shared" si="26"/>
        <v>6.6666666666666664E-4</v>
      </c>
      <c r="M59" s="72">
        <f t="shared" si="21"/>
        <v>0.20733333333333331</v>
      </c>
      <c r="N59" s="71">
        <f t="shared" si="22"/>
        <v>6.219999999999999E-3</v>
      </c>
      <c r="O59" s="73">
        <f t="shared" si="23"/>
        <v>1</v>
      </c>
      <c r="P59" s="74"/>
    </row>
    <row r="60" spans="1:16" s="8" customFormat="1" ht="52.6" customHeight="1">
      <c r="A60" s="137">
        <v>7</v>
      </c>
      <c r="B60" s="304" t="s">
        <v>163</v>
      </c>
      <c r="C60" s="304"/>
      <c r="D60" s="304"/>
      <c r="E60" s="304"/>
      <c r="F60" s="67" t="s">
        <v>37</v>
      </c>
      <c r="G60" s="68"/>
      <c r="H60" s="301" t="str">
        <f>$D$18</f>
        <v>PINK</v>
      </c>
      <c r="I60" s="302"/>
      <c r="J60" s="69" t="s">
        <v>30</v>
      </c>
      <c r="K60" s="70">
        <f t="shared" ref="K60" si="29">$P$20</f>
        <v>326</v>
      </c>
      <c r="L60" s="124">
        <f>95/4500</f>
        <v>2.1111111111111112E-2</v>
      </c>
      <c r="M60" s="72">
        <f t="shared" si="21"/>
        <v>6.8822222222222225</v>
      </c>
      <c r="N60" s="71">
        <f t="shared" si="22"/>
        <v>0.20646666666666666</v>
      </c>
      <c r="O60" s="73">
        <f t="shared" si="23"/>
        <v>8</v>
      </c>
      <c r="P60" s="74"/>
    </row>
    <row r="61" spans="1:16" s="8" customFormat="1" ht="52.6" customHeight="1">
      <c r="A61" s="137">
        <v>8</v>
      </c>
      <c r="B61" s="304" t="s">
        <v>163</v>
      </c>
      <c r="C61" s="304"/>
      <c r="D61" s="304"/>
      <c r="E61" s="304"/>
      <c r="F61" s="67" t="s">
        <v>37</v>
      </c>
      <c r="G61" s="68"/>
      <c r="H61" s="301" t="str">
        <f>$D$23</f>
        <v>NAVY</v>
      </c>
      <c r="I61" s="302"/>
      <c r="J61" s="69" t="s">
        <v>30</v>
      </c>
      <c r="K61" s="70">
        <f t="shared" ref="K61" si="30">$P$25</f>
        <v>311</v>
      </c>
      <c r="L61" s="124">
        <f t="shared" ref="L61:L62" si="31">95/4500</f>
        <v>2.1111111111111112E-2</v>
      </c>
      <c r="M61" s="72">
        <f t="shared" si="21"/>
        <v>6.565555555555556</v>
      </c>
      <c r="N61" s="71">
        <f t="shared" si="22"/>
        <v>0.19696666666666668</v>
      </c>
      <c r="O61" s="73">
        <f t="shared" si="23"/>
        <v>7</v>
      </c>
      <c r="P61" s="74"/>
    </row>
    <row r="62" spans="1:16" s="8" customFormat="1" ht="52.6" customHeight="1">
      <c r="A62" s="137">
        <v>9</v>
      </c>
      <c r="B62" s="304" t="s">
        <v>163</v>
      </c>
      <c r="C62" s="304"/>
      <c r="D62" s="304"/>
      <c r="E62" s="304"/>
      <c r="F62" s="67" t="s">
        <v>37</v>
      </c>
      <c r="G62" s="68"/>
      <c r="H62" s="301" t="str">
        <f>$D$28</f>
        <v>GREEN</v>
      </c>
      <c r="I62" s="302"/>
      <c r="J62" s="69" t="s">
        <v>30</v>
      </c>
      <c r="K62" s="70">
        <f t="shared" ref="K62" si="32">$P$30</f>
        <v>311</v>
      </c>
      <c r="L62" s="124">
        <f t="shared" si="31"/>
        <v>2.1111111111111112E-2</v>
      </c>
      <c r="M62" s="72">
        <f t="shared" si="21"/>
        <v>6.565555555555556</v>
      </c>
      <c r="N62" s="71">
        <f t="shared" si="22"/>
        <v>0.19696666666666668</v>
      </c>
      <c r="O62" s="73">
        <f t="shared" si="23"/>
        <v>7</v>
      </c>
      <c r="P62" s="74"/>
    </row>
    <row r="63" spans="1:16" s="8" customFormat="1" ht="70" customHeight="1">
      <c r="A63" s="137">
        <v>10</v>
      </c>
      <c r="B63" s="303" t="s">
        <v>87</v>
      </c>
      <c r="C63" s="304"/>
      <c r="D63" s="304"/>
      <c r="E63" s="304"/>
      <c r="F63" s="67" t="s">
        <v>37</v>
      </c>
      <c r="G63" s="67"/>
      <c r="H63" s="301" t="str">
        <f>$D$18</f>
        <v>PINK</v>
      </c>
      <c r="I63" s="302"/>
      <c r="J63" s="70" t="s">
        <v>31</v>
      </c>
      <c r="K63" s="70">
        <f t="shared" ref="K63" si="33">$P$20</f>
        <v>326</v>
      </c>
      <c r="L63" s="75">
        <v>1</v>
      </c>
      <c r="M63" s="75">
        <f t="shared" ref="M63:M83" si="34">L63*K63</f>
        <v>326</v>
      </c>
      <c r="N63" s="75">
        <f>M63*3%</f>
        <v>9.7799999999999994</v>
      </c>
      <c r="O63" s="73">
        <f t="shared" ref="O63:O83" si="35">N63+M63</f>
        <v>335.78</v>
      </c>
      <c r="P63" s="74"/>
    </row>
    <row r="64" spans="1:16" s="8" customFormat="1" ht="70" customHeight="1">
      <c r="A64" s="137">
        <v>11</v>
      </c>
      <c r="B64" s="303" t="s">
        <v>87</v>
      </c>
      <c r="C64" s="304"/>
      <c r="D64" s="304"/>
      <c r="E64" s="304"/>
      <c r="F64" s="67" t="s">
        <v>37</v>
      </c>
      <c r="G64" s="67"/>
      <c r="H64" s="301" t="str">
        <f>$D$23</f>
        <v>NAVY</v>
      </c>
      <c r="I64" s="302"/>
      <c r="J64" s="70" t="s">
        <v>31</v>
      </c>
      <c r="K64" s="70">
        <f t="shared" ref="K64" si="36">$P$25</f>
        <v>311</v>
      </c>
      <c r="L64" s="75">
        <v>1</v>
      </c>
      <c r="M64" s="75">
        <f t="shared" si="34"/>
        <v>311</v>
      </c>
      <c r="N64" s="75">
        <f t="shared" ref="N64:N83" si="37">M64*3%</f>
        <v>9.33</v>
      </c>
      <c r="O64" s="73">
        <f t="shared" si="35"/>
        <v>320.33</v>
      </c>
      <c r="P64" s="74"/>
    </row>
    <row r="65" spans="1:16" s="8" customFormat="1" ht="70" customHeight="1">
      <c r="A65" s="137">
        <v>12</v>
      </c>
      <c r="B65" s="303" t="s">
        <v>87</v>
      </c>
      <c r="C65" s="304"/>
      <c r="D65" s="304"/>
      <c r="E65" s="304"/>
      <c r="F65" s="67" t="s">
        <v>37</v>
      </c>
      <c r="G65" s="67"/>
      <c r="H65" s="301" t="str">
        <f>$D$28</f>
        <v>GREEN</v>
      </c>
      <c r="I65" s="302"/>
      <c r="J65" s="70" t="s">
        <v>31</v>
      </c>
      <c r="K65" s="70">
        <f t="shared" ref="K65" si="38">$P$30</f>
        <v>311</v>
      </c>
      <c r="L65" s="75">
        <v>1</v>
      </c>
      <c r="M65" s="75">
        <f t="shared" si="34"/>
        <v>311</v>
      </c>
      <c r="N65" s="75">
        <f t="shared" si="37"/>
        <v>9.33</v>
      </c>
      <c r="O65" s="73">
        <f t="shared" si="35"/>
        <v>320.33</v>
      </c>
      <c r="P65" s="74"/>
    </row>
    <row r="66" spans="1:16" s="8" customFormat="1" ht="52.6" customHeight="1">
      <c r="A66" s="137">
        <v>13</v>
      </c>
      <c r="B66" s="303" t="s">
        <v>136</v>
      </c>
      <c r="C66" s="304"/>
      <c r="D66" s="304"/>
      <c r="E66" s="304"/>
      <c r="F66" s="67" t="s">
        <v>88</v>
      </c>
      <c r="G66" s="67"/>
      <c r="H66" s="301" t="str">
        <f>$D$18</f>
        <v>PINK</v>
      </c>
      <c r="I66" s="302"/>
      <c r="J66" s="70" t="s">
        <v>31</v>
      </c>
      <c r="K66" s="70">
        <f t="shared" ref="K66" si="39">$P$20</f>
        <v>326</v>
      </c>
      <c r="L66" s="75">
        <v>1</v>
      </c>
      <c r="M66" s="75">
        <f t="shared" si="34"/>
        <v>326</v>
      </c>
      <c r="N66" s="75">
        <f t="shared" si="37"/>
        <v>9.7799999999999994</v>
      </c>
      <c r="O66" s="73">
        <f t="shared" si="35"/>
        <v>335.78</v>
      </c>
      <c r="P66" s="74"/>
    </row>
    <row r="67" spans="1:16" s="8" customFormat="1" ht="52.6" customHeight="1">
      <c r="A67" s="137">
        <v>14</v>
      </c>
      <c r="B67" s="303" t="s">
        <v>136</v>
      </c>
      <c r="C67" s="304"/>
      <c r="D67" s="304"/>
      <c r="E67" s="304"/>
      <c r="F67" s="67" t="s">
        <v>88</v>
      </c>
      <c r="G67" s="67"/>
      <c r="H67" s="301" t="str">
        <f>$D$23</f>
        <v>NAVY</v>
      </c>
      <c r="I67" s="302"/>
      <c r="J67" s="70" t="s">
        <v>31</v>
      </c>
      <c r="K67" s="70">
        <f t="shared" ref="K67" si="40">$P$25</f>
        <v>311</v>
      </c>
      <c r="L67" s="75">
        <v>1</v>
      </c>
      <c r="M67" s="75">
        <f t="shared" si="34"/>
        <v>311</v>
      </c>
      <c r="N67" s="75">
        <f t="shared" si="37"/>
        <v>9.33</v>
      </c>
      <c r="O67" s="73">
        <f t="shared" si="35"/>
        <v>320.33</v>
      </c>
      <c r="P67" s="74"/>
    </row>
    <row r="68" spans="1:16" s="8" customFormat="1" ht="52.6" customHeight="1">
      <c r="A68" s="137">
        <v>15</v>
      </c>
      <c r="B68" s="303" t="s">
        <v>136</v>
      </c>
      <c r="C68" s="304"/>
      <c r="D68" s="304"/>
      <c r="E68" s="304"/>
      <c r="F68" s="67" t="s">
        <v>88</v>
      </c>
      <c r="G68" s="67"/>
      <c r="H68" s="301" t="str">
        <f>$D$28</f>
        <v>GREEN</v>
      </c>
      <c r="I68" s="302"/>
      <c r="J68" s="70" t="s">
        <v>31</v>
      </c>
      <c r="K68" s="70">
        <f t="shared" ref="K68" si="41">$P$30</f>
        <v>311</v>
      </c>
      <c r="L68" s="75">
        <v>1</v>
      </c>
      <c r="M68" s="75">
        <f t="shared" si="34"/>
        <v>311</v>
      </c>
      <c r="N68" s="75">
        <f t="shared" si="37"/>
        <v>9.33</v>
      </c>
      <c r="O68" s="73">
        <f t="shared" si="35"/>
        <v>320.33</v>
      </c>
      <c r="P68" s="74"/>
    </row>
    <row r="69" spans="1:16" s="8" customFormat="1" ht="52.6" customHeight="1">
      <c r="A69" s="137">
        <v>16</v>
      </c>
      <c r="B69" s="298" t="s">
        <v>137</v>
      </c>
      <c r="C69" s="299"/>
      <c r="D69" s="299"/>
      <c r="E69" s="300"/>
      <c r="F69" s="67" t="s">
        <v>88</v>
      </c>
      <c r="G69" s="67"/>
      <c r="H69" s="301" t="str">
        <f>$D$18</f>
        <v>PINK</v>
      </c>
      <c r="I69" s="302"/>
      <c r="J69" s="70" t="s">
        <v>31</v>
      </c>
      <c r="K69" s="70">
        <f t="shared" ref="K69" si="42">$P$20</f>
        <v>326</v>
      </c>
      <c r="L69" s="75">
        <v>1</v>
      </c>
      <c r="M69" s="75">
        <f t="shared" si="34"/>
        <v>326</v>
      </c>
      <c r="N69" s="75">
        <f t="shared" si="37"/>
        <v>9.7799999999999994</v>
      </c>
      <c r="O69" s="73">
        <f t="shared" si="35"/>
        <v>335.78</v>
      </c>
      <c r="P69" s="74"/>
    </row>
    <row r="70" spans="1:16" s="8" customFormat="1" ht="52.6" customHeight="1">
      <c r="A70" s="137">
        <v>17</v>
      </c>
      <c r="B70" s="298" t="s">
        <v>137</v>
      </c>
      <c r="C70" s="299"/>
      <c r="D70" s="299"/>
      <c r="E70" s="300"/>
      <c r="F70" s="67" t="s">
        <v>88</v>
      </c>
      <c r="G70" s="67"/>
      <c r="H70" s="301" t="str">
        <f>$D$23</f>
        <v>NAVY</v>
      </c>
      <c r="I70" s="302"/>
      <c r="J70" s="70" t="s">
        <v>31</v>
      </c>
      <c r="K70" s="70">
        <f t="shared" ref="K70" si="43">$P$25</f>
        <v>311</v>
      </c>
      <c r="L70" s="75">
        <v>1</v>
      </c>
      <c r="M70" s="75">
        <f t="shared" si="34"/>
        <v>311</v>
      </c>
      <c r="N70" s="75">
        <f t="shared" si="37"/>
        <v>9.33</v>
      </c>
      <c r="O70" s="73">
        <f t="shared" si="35"/>
        <v>320.33</v>
      </c>
      <c r="P70" s="74"/>
    </row>
    <row r="71" spans="1:16" s="8" customFormat="1" ht="52.6" customHeight="1">
      <c r="A71" s="137">
        <v>18</v>
      </c>
      <c r="B71" s="298" t="s">
        <v>137</v>
      </c>
      <c r="C71" s="299"/>
      <c r="D71" s="299"/>
      <c r="E71" s="300"/>
      <c r="F71" s="67" t="s">
        <v>88</v>
      </c>
      <c r="G71" s="67"/>
      <c r="H71" s="301" t="str">
        <f>$D$28</f>
        <v>GREEN</v>
      </c>
      <c r="I71" s="302"/>
      <c r="J71" s="70" t="s">
        <v>31</v>
      </c>
      <c r="K71" s="70">
        <f t="shared" ref="K71" si="44">$P$30</f>
        <v>311</v>
      </c>
      <c r="L71" s="75">
        <v>1</v>
      </c>
      <c r="M71" s="75">
        <f t="shared" si="34"/>
        <v>311</v>
      </c>
      <c r="N71" s="75">
        <f t="shared" si="37"/>
        <v>9.33</v>
      </c>
      <c r="O71" s="73">
        <f t="shared" si="35"/>
        <v>320.33</v>
      </c>
      <c r="P71" s="74"/>
    </row>
    <row r="72" spans="1:16" s="8" customFormat="1" ht="52.6" customHeight="1">
      <c r="A72" s="137">
        <v>19</v>
      </c>
      <c r="B72" s="303" t="s">
        <v>138</v>
      </c>
      <c r="C72" s="304"/>
      <c r="D72" s="304"/>
      <c r="E72" s="304"/>
      <c r="F72" s="67" t="s">
        <v>88</v>
      </c>
      <c r="G72" s="67"/>
      <c r="H72" s="301" t="str">
        <f>$D$18</f>
        <v>PINK</v>
      </c>
      <c r="I72" s="302"/>
      <c r="J72" s="70" t="s">
        <v>31</v>
      </c>
      <c r="K72" s="70">
        <f t="shared" ref="K72" si="45">$P$20</f>
        <v>326</v>
      </c>
      <c r="L72" s="75">
        <v>1</v>
      </c>
      <c r="M72" s="75">
        <f t="shared" si="34"/>
        <v>326</v>
      </c>
      <c r="N72" s="75">
        <f t="shared" si="37"/>
        <v>9.7799999999999994</v>
      </c>
      <c r="O72" s="73">
        <f t="shared" si="35"/>
        <v>335.78</v>
      </c>
      <c r="P72" s="74"/>
    </row>
    <row r="73" spans="1:16" s="8" customFormat="1" ht="52.6" customHeight="1">
      <c r="A73" s="137">
        <v>20</v>
      </c>
      <c r="B73" s="303" t="s">
        <v>138</v>
      </c>
      <c r="C73" s="304"/>
      <c r="D73" s="304"/>
      <c r="E73" s="304"/>
      <c r="F73" s="67" t="s">
        <v>88</v>
      </c>
      <c r="G73" s="67"/>
      <c r="H73" s="301" t="str">
        <f>$D$23</f>
        <v>NAVY</v>
      </c>
      <c r="I73" s="302"/>
      <c r="J73" s="70" t="s">
        <v>31</v>
      </c>
      <c r="K73" s="70">
        <f t="shared" ref="K73" si="46">$P$25</f>
        <v>311</v>
      </c>
      <c r="L73" s="75">
        <v>1</v>
      </c>
      <c r="M73" s="75">
        <f t="shared" si="34"/>
        <v>311</v>
      </c>
      <c r="N73" s="75">
        <f t="shared" si="37"/>
        <v>9.33</v>
      </c>
      <c r="O73" s="73">
        <f t="shared" si="35"/>
        <v>320.33</v>
      </c>
      <c r="P73" s="74"/>
    </row>
    <row r="74" spans="1:16" s="8" customFormat="1" ht="52.6" customHeight="1">
      <c r="A74" s="137">
        <v>21</v>
      </c>
      <c r="B74" s="303" t="s">
        <v>138</v>
      </c>
      <c r="C74" s="304"/>
      <c r="D74" s="304"/>
      <c r="E74" s="304"/>
      <c r="F74" s="67" t="s">
        <v>88</v>
      </c>
      <c r="G74" s="67"/>
      <c r="H74" s="301" t="str">
        <f>$D$28</f>
        <v>GREEN</v>
      </c>
      <c r="I74" s="302"/>
      <c r="J74" s="70" t="s">
        <v>31</v>
      </c>
      <c r="K74" s="70">
        <f t="shared" ref="K74" si="47">$P$30</f>
        <v>311</v>
      </c>
      <c r="L74" s="75">
        <v>1</v>
      </c>
      <c r="M74" s="75">
        <f t="shared" si="34"/>
        <v>311</v>
      </c>
      <c r="N74" s="75">
        <f t="shared" si="37"/>
        <v>9.33</v>
      </c>
      <c r="O74" s="73">
        <f t="shared" si="35"/>
        <v>320.33</v>
      </c>
      <c r="P74" s="74"/>
    </row>
    <row r="75" spans="1:16" s="8" customFormat="1" ht="43.5" customHeight="1">
      <c r="A75" s="137">
        <v>22</v>
      </c>
      <c r="B75" s="303" t="s">
        <v>126</v>
      </c>
      <c r="C75" s="304"/>
      <c r="D75" s="304"/>
      <c r="E75" s="304"/>
      <c r="F75" s="67" t="str">
        <f t="shared" ref="F75:F77" si="48">H75</f>
        <v>PINK</v>
      </c>
      <c r="G75" s="77"/>
      <c r="H75" s="301" t="str">
        <f>$D$18</f>
        <v>PINK</v>
      </c>
      <c r="I75" s="302"/>
      <c r="J75" s="70" t="s">
        <v>10</v>
      </c>
      <c r="K75" s="70">
        <f t="shared" ref="K75" si="49">$P$20</f>
        <v>326</v>
      </c>
      <c r="L75" s="71">
        <v>1.36</v>
      </c>
      <c r="M75" s="75">
        <f t="shared" si="34"/>
        <v>443.36</v>
      </c>
      <c r="N75" s="75">
        <f t="shared" si="37"/>
        <v>13.300800000000001</v>
      </c>
      <c r="O75" s="73">
        <f t="shared" si="35"/>
        <v>456.66079999999999</v>
      </c>
      <c r="P75" s="78"/>
    </row>
    <row r="76" spans="1:16" s="8" customFormat="1" ht="49" customHeight="1">
      <c r="A76" s="137">
        <v>23</v>
      </c>
      <c r="B76" s="303" t="s">
        <v>126</v>
      </c>
      <c r="C76" s="304"/>
      <c r="D76" s="304"/>
      <c r="E76" s="304"/>
      <c r="F76" s="67" t="str">
        <f t="shared" si="48"/>
        <v>NAVY</v>
      </c>
      <c r="G76" s="77"/>
      <c r="H76" s="301" t="str">
        <f>$D$23</f>
        <v>NAVY</v>
      </c>
      <c r="I76" s="302"/>
      <c r="J76" s="70" t="s">
        <v>10</v>
      </c>
      <c r="K76" s="70">
        <f t="shared" ref="K76" si="50">$P$25</f>
        <v>311</v>
      </c>
      <c r="L76" s="71">
        <v>1.36</v>
      </c>
      <c r="M76" s="75">
        <f t="shared" si="34"/>
        <v>422.96000000000004</v>
      </c>
      <c r="N76" s="75">
        <f t="shared" si="37"/>
        <v>12.688800000000001</v>
      </c>
      <c r="O76" s="73">
        <f t="shared" si="35"/>
        <v>435.64880000000005</v>
      </c>
      <c r="P76" s="78"/>
    </row>
    <row r="77" spans="1:16" s="8" customFormat="1" ht="52.6" customHeight="1">
      <c r="A77" s="137">
        <v>24</v>
      </c>
      <c r="B77" s="303" t="s">
        <v>126</v>
      </c>
      <c r="C77" s="304"/>
      <c r="D77" s="304"/>
      <c r="E77" s="304"/>
      <c r="F77" s="67" t="str">
        <f t="shared" si="48"/>
        <v>GREEN</v>
      </c>
      <c r="G77" s="77"/>
      <c r="H77" s="301" t="str">
        <f>$D$28</f>
        <v>GREEN</v>
      </c>
      <c r="I77" s="302"/>
      <c r="J77" s="70" t="s">
        <v>10</v>
      </c>
      <c r="K77" s="70">
        <f t="shared" ref="K77" si="51">$P$30</f>
        <v>311</v>
      </c>
      <c r="L77" s="71">
        <v>1.36</v>
      </c>
      <c r="M77" s="75">
        <f t="shared" si="34"/>
        <v>422.96000000000004</v>
      </c>
      <c r="N77" s="75">
        <f t="shared" si="37"/>
        <v>12.688800000000001</v>
      </c>
      <c r="O77" s="73">
        <f t="shared" si="35"/>
        <v>435.64880000000005</v>
      </c>
      <c r="P77" s="78"/>
    </row>
    <row r="78" spans="1:16" s="83" customFormat="1" ht="44.5" customHeight="1">
      <c r="A78" s="137">
        <v>25</v>
      </c>
      <c r="B78" s="298" t="s">
        <v>152</v>
      </c>
      <c r="C78" s="299"/>
      <c r="D78" s="299"/>
      <c r="E78" s="300"/>
      <c r="F78" s="79" t="s">
        <v>125</v>
      </c>
      <c r="G78" s="80"/>
      <c r="H78" s="301" t="str">
        <f>$D$18</f>
        <v>PINK</v>
      </c>
      <c r="I78" s="302"/>
      <c r="J78" s="70" t="s">
        <v>10</v>
      </c>
      <c r="K78" s="70">
        <f t="shared" ref="K78" si="52">$P$20</f>
        <v>326</v>
      </c>
      <c r="L78" s="125">
        <v>1.06</v>
      </c>
      <c r="M78" s="75">
        <f t="shared" si="34"/>
        <v>345.56</v>
      </c>
      <c r="N78" s="75">
        <f t="shared" si="37"/>
        <v>10.3668</v>
      </c>
      <c r="O78" s="73">
        <f t="shared" si="35"/>
        <v>355.92680000000001</v>
      </c>
      <c r="P78" s="82"/>
    </row>
    <row r="79" spans="1:16" s="83" customFormat="1" ht="44.5" customHeight="1">
      <c r="A79" s="137">
        <v>26</v>
      </c>
      <c r="B79" s="298" t="s">
        <v>152</v>
      </c>
      <c r="C79" s="299"/>
      <c r="D79" s="299"/>
      <c r="E79" s="300"/>
      <c r="F79" s="79" t="s">
        <v>131</v>
      </c>
      <c r="G79" s="80"/>
      <c r="H79" s="301" t="str">
        <f>$D$23</f>
        <v>NAVY</v>
      </c>
      <c r="I79" s="302"/>
      <c r="J79" s="70" t="s">
        <v>10</v>
      </c>
      <c r="K79" s="70">
        <f t="shared" ref="K79" si="53">$P$25</f>
        <v>311</v>
      </c>
      <c r="L79" s="125">
        <v>1.06</v>
      </c>
      <c r="M79" s="75">
        <f t="shared" si="34"/>
        <v>329.66</v>
      </c>
      <c r="N79" s="75">
        <f t="shared" si="37"/>
        <v>9.889800000000001</v>
      </c>
      <c r="O79" s="73">
        <f t="shared" si="35"/>
        <v>339.5498</v>
      </c>
      <c r="P79" s="82"/>
    </row>
    <row r="80" spans="1:16" s="83" customFormat="1" ht="44.5" customHeight="1">
      <c r="A80" s="137">
        <v>27</v>
      </c>
      <c r="B80" s="298" t="s">
        <v>152</v>
      </c>
      <c r="C80" s="299"/>
      <c r="D80" s="299"/>
      <c r="E80" s="300"/>
      <c r="F80" s="79" t="s">
        <v>125</v>
      </c>
      <c r="G80" s="80"/>
      <c r="H80" s="301" t="str">
        <f>$D$28</f>
        <v>GREEN</v>
      </c>
      <c r="I80" s="302"/>
      <c r="J80" s="70" t="s">
        <v>10</v>
      </c>
      <c r="K80" s="70">
        <f t="shared" ref="K80" si="54">$P$30</f>
        <v>311</v>
      </c>
      <c r="L80" s="125">
        <v>1.06</v>
      </c>
      <c r="M80" s="75">
        <f t="shared" si="34"/>
        <v>329.66</v>
      </c>
      <c r="N80" s="75">
        <f t="shared" si="37"/>
        <v>9.889800000000001</v>
      </c>
      <c r="O80" s="73">
        <f t="shared" si="35"/>
        <v>339.5498</v>
      </c>
      <c r="P80" s="82"/>
    </row>
    <row r="81" spans="1:16" s="83" customFormat="1" ht="52" customHeight="1">
      <c r="A81" s="137">
        <v>28</v>
      </c>
      <c r="B81" s="298" t="s">
        <v>153</v>
      </c>
      <c r="C81" s="299"/>
      <c r="D81" s="299"/>
      <c r="E81" s="300"/>
      <c r="F81" s="79" t="s">
        <v>125</v>
      </c>
      <c r="G81" s="80"/>
      <c r="H81" s="301" t="str">
        <f>$D$18</f>
        <v>PINK</v>
      </c>
      <c r="I81" s="302"/>
      <c r="J81" s="70" t="s">
        <v>10</v>
      </c>
      <c r="K81" s="70">
        <f t="shared" ref="K81" si="55">$P$20</f>
        <v>326</v>
      </c>
      <c r="L81" s="81">
        <v>0.7</v>
      </c>
      <c r="M81" s="75">
        <f t="shared" si="34"/>
        <v>228.2</v>
      </c>
      <c r="N81" s="75">
        <f>M81*3%</f>
        <v>6.8459999999999992</v>
      </c>
      <c r="O81" s="73">
        <f t="shared" si="35"/>
        <v>235.04599999999999</v>
      </c>
      <c r="P81" s="82"/>
    </row>
    <row r="82" spans="1:16" s="83" customFormat="1" ht="52" customHeight="1">
      <c r="A82" s="137">
        <v>29</v>
      </c>
      <c r="B82" s="298" t="s">
        <v>153</v>
      </c>
      <c r="C82" s="299"/>
      <c r="D82" s="299"/>
      <c r="E82" s="300"/>
      <c r="F82" s="79" t="s">
        <v>131</v>
      </c>
      <c r="G82" s="80"/>
      <c r="H82" s="301" t="str">
        <f>$D$23</f>
        <v>NAVY</v>
      </c>
      <c r="I82" s="302"/>
      <c r="J82" s="70" t="s">
        <v>10</v>
      </c>
      <c r="K82" s="70">
        <f t="shared" ref="K82" si="56">$P$25</f>
        <v>311</v>
      </c>
      <c r="L82" s="81">
        <v>0.7</v>
      </c>
      <c r="M82" s="75">
        <f t="shared" si="34"/>
        <v>217.7</v>
      </c>
      <c r="N82" s="75">
        <f t="shared" si="37"/>
        <v>6.5309999999999997</v>
      </c>
      <c r="O82" s="73">
        <f t="shared" si="35"/>
        <v>224.23099999999999</v>
      </c>
      <c r="P82" s="82"/>
    </row>
    <row r="83" spans="1:16" s="83" customFormat="1" ht="55.45" customHeight="1">
      <c r="A83" s="137">
        <v>30</v>
      </c>
      <c r="B83" s="298" t="s">
        <v>153</v>
      </c>
      <c r="C83" s="299"/>
      <c r="D83" s="299"/>
      <c r="E83" s="300"/>
      <c r="F83" s="79" t="s">
        <v>125</v>
      </c>
      <c r="G83" s="80"/>
      <c r="H83" s="301" t="str">
        <f>$D$28</f>
        <v>GREEN</v>
      </c>
      <c r="I83" s="302"/>
      <c r="J83" s="70" t="s">
        <v>10</v>
      </c>
      <c r="K83" s="70">
        <f t="shared" ref="K83" si="57">$P$30</f>
        <v>311</v>
      </c>
      <c r="L83" s="81">
        <v>0.7</v>
      </c>
      <c r="M83" s="75">
        <f t="shared" si="34"/>
        <v>217.7</v>
      </c>
      <c r="N83" s="75">
        <f t="shared" si="37"/>
        <v>6.5309999999999997</v>
      </c>
      <c r="O83" s="73">
        <f t="shared" si="35"/>
        <v>224.23099999999999</v>
      </c>
      <c r="P83" s="82"/>
    </row>
    <row r="84" spans="1:16" s="76" customFormat="1" ht="19.899999999999999" customHeight="1">
      <c r="A84" s="142"/>
      <c r="B84" s="142"/>
      <c r="C84" s="142"/>
      <c r="D84" s="142"/>
      <c r="E84" s="142"/>
      <c r="F84" s="142"/>
      <c r="G84" s="84"/>
      <c r="H84" s="142"/>
      <c r="I84" s="142"/>
      <c r="J84" s="142"/>
      <c r="K84" s="142"/>
      <c r="L84" s="142"/>
      <c r="M84" s="142"/>
      <c r="N84" s="142"/>
      <c r="O84" s="142"/>
      <c r="P84" s="142"/>
    </row>
    <row r="85" spans="1:16" s="63" customFormat="1" ht="36.75" customHeight="1" thickBot="1">
      <c r="B85" s="10" t="s">
        <v>64</v>
      </c>
      <c r="F85" s="85"/>
      <c r="G85" s="86"/>
      <c r="H85" s="85"/>
      <c r="I85" s="85"/>
      <c r="J85" s="85"/>
      <c r="K85" s="85"/>
      <c r="L85" s="85"/>
      <c r="M85" s="85"/>
      <c r="N85" s="85"/>
      <c r="O85" s="85"/>
      <c r="P85" s="87"/>
    </row>
    <row r="86" spans="1:16" s="66" customFormat="1" ht="121.55" customHeight="1">
      <c r="A86" s="305" t="s">
        <v>23</v>
      </c>
      <c r="B86" s="306"/>
      <c r="C86" s="306"/>
      <c r="D86" s="306"/>
      <c r="E86" s="307"/>
      <c r="F86" s="153" t="s">
        <v>44</v>
      </c>
      <c r="G86" s="153" t="s">
        <v>24</v>
      </c>
      <c r="H86" s="308" t="s">
        <v>39</v>
      </c>
      <c r="I86" s="309"/>
      <c r="J86" s="154" t="s">
        <v>19</v>
      </c>
      <c r="K86" s="153" t="s">
        <v>45</v>
      </c>
      <c r="L86" s="153" t="s">
        <v>25</v>
      </c>
      <c r="M86" s="155" t="s">
        <v>26</v>
      </c>
      <c r="N86" s="155" t="s">
        <v>27</v>
      </c>
      <c r="O86" s="155" t="s">
        <v>28</v>
      </c>
      <c r="P86" s="156" t="s">
        <v>29</v>
      </c>
    </row>
    <row r="87" spans="1:16" s="8" customFormat="1" ht="44.25" customHeight="1">
      <c r="A87" s="137">
        <v>1</v>
      </c>
      <c r="B87" s="303" t="s">
        <v>127</v>
      </c>
      <c r="C87" s="304"/>
      <c r="D87" s="304"/>
      <c r="E87" s="304"/>
      <c r="F87" s="67" t="s">
        <v>37</v>
      </c>
      <c r="G87" s="67" t="s">
        <v>37</v>
      </c>
      <c r="H87" s="301" t="str">
        <f>$D$18</f>
        <v>PINK</v>
      </c>
      <c r="I87" s="302"/>
      <c r="J87" s="70" t="s">
        <v>31</v>
      </c>
      <c r="K87" s="70">
        <f t="shared" ref="K87" si="58">$P$20</f>
        <v>326</v>
      </c>
      <c r="L87" s="75">
        <v>1</v>
      </c>
      <c r="M87" s="75">
        <f t="shared" ref="M87:M101" si="59">L87*K87</f>
        <v>326</v>
      </c>
      <c r="N87" s="75">
        <f t="shared" ref="N87:N104" si="60">M87*3%</f>
        <v>9.7799999999999994</v>
      </c>
      <c r="O87" s="73">
        <f t="shared" ref="O87:O104" si="61">N87+M87</f>
        <v>335.78</v>
      </c>
      <c r="P87" s="74"/>
    </row>
    <row r="88" spans="1:16" s="8" customFormat="1" ht="44.25" customHeight="1">
      <c r="A88" s="137">
        <v>1</v>
      </c>
      <c r="B88" s="303" t="s">
        <v>127</v>
      </c>
      <c r="C88" s="304"/>
      <c r="D88" s="304"/>
      <c r="E88" s="304"/>
      <c r="F88" s="67" t="s">
        <v>37</v>
      </c>
      <c r="G88" s="67" t="s">
        <v>37</v>
      </c>
      <c r="H88" s="301" t="str">
        <f>$D$23</f>
        <v>NAVY</v>
      </c>
      <c r="I88" s="302"/>
      <c r="J88" s="70" t="s">
        <v>31</v>
      </c>
      <c r="K88" s="70">
        <f t="shared" ref="K88" si="62">$P$25</f>
        <v>311</v>
      </c>
      <c r="L88" s="75">
        <v>1</v>
      </c>
      <c r="M88" s="75">
        <f t="shared" si="59"/>
        <v>311</v>
      </c>
      <c r="N88" s="75">
        <f t="shared" si="60"/>
        <v>9.33</v>
      </c>
      <c r="O88" s="73">
        <f t="shared" si="61"/>
        <v>320.33</v>
      </c>
      <c r="P88" s="74"/>
    </row>
    <row r="89" spans="1:16" s="8" customFormat="1" ht="44.25" customHeight="1">
      <c r="A89" s="137">
        <v>1</v>
      </c>
      <c r="B89" s="303" t="s">
        <v>127</v>
      </c>
      <c r="C89" s="304"/>
      <c r="D89" s="304"/>
      <c r="E89" s="304"/>
      <c r="F89" s="67" t="s">
        <v>37</v>
      </c>
      <c r="G89" s="67" t="s">
        <v>37</v>
      </c>
      <c r="H89" s="301" t="str">
        <f>$D$28</f>
        <v>GREEN</v>
      </c>
      <c r="I89" s="302"/>
      <c r="J89" s="70" t="s">
        <v>31</v>
      </c>
      <c r="K89" s="70">
        <f t="shared" ref="K89" si="63">$P$30</f>
        <v>311</v>
      </c>
      <c r="L89" s="75">
        <v>1</v>
      </c>
      <c r="M89" s="75">
        <f t="shared" si="59"/>
        <v>311</v>
      </c>
      <c r="N89" s="75">
        <f t="shared" si="60"/>
        <v>9.33</v>
      </c>
      <c r="O89" s="73">
        <f t="shared" si="61"/>
        <v>320.33</v>
      </c>
      <c r="P89" s="74"/>
    </row>
    <row r="90" spans="1:16" s="8" customFormat="1" ht="44.25" customHeight="1">
      <c r="A90" s="137">
        <v>2</v>
      </c>
      <c r="B90" s="303" t="s">
        <v>139</v>
      </c>
      <c r="C90" s="304"/>
      <c r="D90" s="304"/>
      <c r="E90" s="304"/>
      <c r="F90" s="67" t="s">
        <v>132</v>
      </c>
      <c r="G90" s="67" t="s">
        <v>132</v>
      </c>
      <c r="H90" s="301" t="str">
        <f t="shared" ref="H90" si="64">$D$18</f>
        <v>PINK</v>
      </c>
      <c r="I90" s="302"/>
      <c r="J90" s="70" t="s">
        <v>31</v>
      </c>
      <c r="K90" s="70">
        <f t="shared" ref="K90:K102" si="65">$P$20</f>
        <v>326</v>
      </c>
      <c r="L90" s="75">
        <v>1</v>
      </c>
      <c r="M90" s="75">
        <f t="shared" si="59"/>
        <v>326</v>
      </c>
      <c r="N90" s="75">
        <f t="shared" si="60"/>
        <v>9.7799999999999994</v>
      </c>
      <c r="O90" s="73">
        <f t="shared" si="61"/>
        <v>335.78</v>
      </c>
      <c r="P90" s="74"/>
    </row>
    <row r="91" spans="1:16" s="8" customFormat="1" ht="44.25" customHeight="1">
      <c r="A91" s="137">
        <v>2</v>
      </c>
      <c r="B91" s="303" t="s">
        <v>139</v>
      </c>
      <c r="C91" s="304"/>
      <c r="D91" s="304"/>
      <c r="E91" s="304"/>
      <c r="F91" s="67" t="s">
        <v>132</v>
      </c>
      <c r="G91" s="67" t="s">
        <v>132</v>
      </c>
      <c r="H91" s="301" t="str">
        <f t="shared" ref="H91" si="66">$D$23</f>
        <v>NAVY</v>
      </c>
      <c r="I91" s="302"/>
      <c r="J91" s="70" t="s">
        <v>31</v>
      </c>
      <c r="K91" s="70">
        <f t="shared" ref="K91:K103" si="67">$P$25</f>
        <v>311</v>
      </c>
      <c r="L91" s="75">
        <v>1</v>
      </c>
      <c r="M91" s="75">
        <f t="shared" si="59"/>
        <v>311</v>
      </c>
      <c r="N91" s="75">
        <f t="shared" si="60"/>
        <v>9.33</v>
      </c>
      <c r="O91" s="73">
        <f t="shared" si="61"/>
        <v>320.33</v>
      </c>
      <c r="P91" s="74"/>
    </row>
    <row r="92" spans="1:16" s="8" customFormat="1" ht="44.25" customHeight="1">
      <c r="A92" s="137">
        <v>2</v>
      </c>
      <c r="B92" s="303" t="s">
        <v>139</v>
      </c>
      <c r="C92" s="304"/>
      <c r="D92" s="304"/>
      <c r="E92" s="304"/>
      <c r="F92" s="67" t="s">
        <v>132</v>
      </c>
      <c r="G92" s="67" t="s">
        <v>132</v>
      </c>
      <c r="H92" s="301" t="str">
        <f t="shared" ref="H92" si="68">$D$28</f>
        <v>GREEN</v>
      </c>
      <c r="I92" s="302"/>
      <c r="J92" s="70" t="s">
        <v>31</v>
      </c>
      <c r="K92" s="70">
        <f t="shared" ref="K92:K104" si="69">$P$30</f>
        <v>311</v>
      </c>
      <c r="L92" s="75">
        <v>1</v>
      </c>
      <c r="M92" s="75">
        <f t="shared" si="59"/>
        <v>311</v>
      </c>
      <c r="N92" s="75">
        <f t="shared" si="60"/>
        <v>9.33</v>
      </c>
      <c r="O92" s="73">
        <f t="shared" si="61"/>
        <v>320.33</v>
      </c>
      <c r="P92" s="74"/>
    </row>
    <row r="93" spans="1:16" s="8" customFormat="1" ht="44.25" customHeight="1">
      <c r="A93" s="137">
        <v>3</v>
      </c>
      <c r="B93" s="303" t="s">
        <v>128</v>
      </c>
      <c r="C93" s="304"/>
      <c r="D93" s="304"/>
      <c r="E93" s="304"/>
      <c r="F93" s="67" t="s">
        <v>37</v>
      </c>
      <c r="G93" s="67" t="s">
        <v>37</v>
      </c>
      <c r="H93" s="301" t="str">
        <f t="shared" ref="H93" si="70">$D$18</f>
        <v>PINK</v>
      </c>
      <c r="I93" s="302"/>
      <c r="J93" s="70" t="s">
        <v>31</v>
      </c>
      <c r="K93" s="70">
        <f t="shared" si="65"/>
        <v>326</v>
      </c>
      <c r="L93" s="75">
        <v>1</v>
      </c>
      <c r="M93" s="75">
        <f t="shared" si="59"/>
        <v>326</v>
      </c>
      <c r="N93" s="75">
        <f t="shared" si="60"/>
        <v>9.7799999999999994</v>
      </c>
      <c r="O93" s="73">
        <f t="shared" si="61"/>
        <v>335.78</v>
      </c>
      <c r="P93" s="74"/>
    </row>
    <row r="94" spans="1:16" s="8" customFormat="1" ht="44.25" customHeight="1">
      <c r="A94" s="137">
        <v>3</v>
      </c>
      <c r="B94" s="303" t="s">
        <v>128</v>
      </c>
      <c r="C94" s="304"/>
      <c r="D94" s="304"/>
      <c r="E94" s="304"/>
      <c r="F94" s="67" t="s">
        <v>37</v>
      </c>
      <c r="G94" s="67" t="s">
        <v>37</v>
      </c>
      <c r="H94" s="301" t="str">
        <f t="shared" ref="H94" si="71">$D$23</f>
        <v>NAVY</v>
      </c>
      <c r="I94" s="302"/>
      <c r="J94" s="70" t="s">
        <v>31</v>
      </c>
      <c r="K94" s="70">
        <f t="shared" si="67"/>
        <v>311</v>
      </c>
      <c r="L94" s="75">
        <v>1</v>
      </c>
      <c r="M94" s="75">
        <f t="shared" si="59"/>
        <v>311</v>
      </c>
      <c r="N94" s="75">
        <f t="shared" si="60"/>
        <v>9.33</v>
      </c>
      <c r="O94" s="73">
        <f t="shared" si="61"/>
        <v>320.33</v>
      </c>
      <c r="P94" s="74"/>
    </row>
    <row r="95" spans="1:16" s="8" customFormat="1" ht="44.25" customHeight="1">
      <c r="A95" s="137">
        <v>3</v>
      </c>
      <c r="B95" s="303" t="s">
        <v>128</v>
      </c>
      <c r="C95" s="304"/>
      <c r="D95" s="304"/>
      <c r="E95" s="304"/>
      <c r="F95" s="67" t="s">
        <v>37</v>
      </c>
      <c r="G95" s="67" t="s">
        <v>37</v>
      </c>
      <c r="H95" s="301" t="str">
        <f t="shared" ref="H95" si="72">$D$28</f>
        <v>GREEN</v>
      </c>
      <c r="I95" s="302"/>
      <c r="J95" s="70" t="s">
        <v>31</v>
      </c>
      <c r="K95" s="70">
        <f t="shared" si="69"/>
        <v>311</v>
      </c>
      <c r="L95" s="75">
        <v>1</v>
      </c>
      <c r="M95" s="75">
        <f t="shared" si="59"/>
        <v>311</v>
      </c>
      <c r="N95" s="75">
        <f t="shared" si="60"/>
        <v>9.33</v>
      </c>
      <c r="O95" s="73">
        <f t="shared" si="61"/>
        <v>320.33</v>
      </c>
      <c r="P95" s="74"/>
    </row>
    <row r="96" spans="1:16" s="8" customFormat="1" ht="44.25" customHeight="1">
      <c r="A96" s="137">
        <v>4</v>
      </c>
      <c r="B96" s="303" t="s">
        <v>140</v>
      </c>
      <c r="C96" s="304"/>
      <c r="D96" s="304"/>
      <c r="E96" s="304"/>
      <c r="F96" s="67" t="s">
        <v>132</v>
      </c>
      <c r="G96" s="67" t="s">
        <v>132</v>
      </c>
      <c r="H96" s="301" t="str">
        <f t="shared" ref="H96" si="73">$D$18</f>
        <v>PINK</v>
      </c>
      <c r="I96" s="302"/>
      <c r="J96" s="70" t="s">
        <v>31</v>
      </c>
      <c r="K96" s="70">
        <f t="shared" si="65"/>
        <v>326</v>
      </c>
      <c r="L96" s="71">
        <f t="shared" ref="L96:L101" si="74">1/14</f>
        <v>7.1428571428571425E-2</v>
      </c>
      <c r="M96" s="75">
        <f t="shared" si="59"/>
        <v>23.285714285714285</v>
      </c>
      <c r="N96" s="72">
        <f t="shared" si="60"/>
        <v>0.69857142857142851</v>
      </c>
      <c r="O96" s="73">
        <f t="shared" si="61"/>
        <v>23.984285714285715</v>
      </c>
      <c r="P96" s="74"/>
    </row>
    <row r="97" spans="1:16" s="8" customFormat="1" ht="44.25" customHeight="1">
      <c r="A97" s="137">
        <v>4</v>
      </c>
      <c r="B97" s="303" t="s">
        <v>140</v>
      </c>
      <c r="C97" s="304"/>
      <c r="D97" s="304"/>
      <c r="E97" s="304"/>
      <c r="F97" s="67" t="s">
        <v>132</v>
      </c>
      <c r="G97" s="67" t="s">
        <v>132</v>
      </c>
      <c r="H97" s="301" t="str">
        <f t="shared" ref="H97" si="75">$D$23</f>
        <v>NAVY</v>
      </c>
      <c r="I97" s="302"/>
      <c r="J97" s="70" t="s">
        <v>31</v>
      </c>
      <c r="K97" s="70">
        <f t="shared" si="67"/>
        <v>311</v>
      </c>
      <c r="L97" s="71">
        <f t="shared" si="74"/>
        <v>7.1428571428571425E-2</v>
      </c>
      <c r="M97" s="75">
        <f t="shared" si="59"/>
        <v>22.214285714285712</v>
      </c>
      <c r="N97" s="72">
        <f t="shared" si="60"/>
        <v>0.66642857142857137</v>
      </c>
      <c r="O97" s="73">
        <f t="shared" si="61"/>
        <v>22.880714285714284</v>
      </c>
      <c r="P97" s="74"/>
    </row>
    <row r="98" spans="1:16" s="8" customFormat="1" ht="44.25" customHeight="1">
      <c r="A98" s="137">
        <v>4</v>
      </c>
      <c r="B98" s="303" t="s">
        <v>140</v>
      </c>
      <c r="C98" s="304"/>
      <c r="D98" s="304"/>
      <c r="E98" s="304"/>
      <c r="F98" s="67" t="s">
        <v>132</v>
      </c>
      <c r="G98" s="67" t="s">
        <v>132</v>
      </c>
      <c r="H98" s="301" t="str">
        <f t="shared" ref="H98" si="76">$D$28</f>
        <v>GREEN</v>
      </c>
      <c r="I98" s="302"/>
      <c r="J98" s="70" t="s">
        <v>31</v>
      </c>
      <c r="K98" s="70">
        <f t="shared" si="69"/>
        <v>311</v>
      </c>
      <c r="L98" s="71">
        <f t="shared" si="74"/>
        <v>7.1428571428571425E-2</v>
      </c>
      <c r="M98" s="75">
        <f t="shared" si="59"/>
        <v>22.214285714285712</v>
      </c>
      <c r="N98" s="72">
        <f t="shared" si="60"/>
        <v>0.66642857142857137</v>
      </c>
      <c r="O98" s="73">
        <f t="shared" si="61"/>
        <v>22.880714285714284</v>
      </c>
      <c r="P98" s="74"/>
    </row>
    <row r="99" spans="1:16" s="8" customFormat="1" ht="44.25" customHeight="1">
      <c r="A99" s="137">
        <v>5</v>
      </c>
      <c r="B99" s="303" t="s">
        <v>141</v>
      </c>
      <c r="C99" s="304"/>
      <c r="D99" s="304"/>
      <c r="E99" s="304"/>
      <c r="F99" s="159" t="s">
        <v>53</v>
      </c>
      <c r="G99" s="159" t="s">
        <v>53</v>
      </c>
      <c r="H99" s="301" t="str">
        <f t="shared" ref="H99" si="77">$D$18</f>
        <v>PINK</v>
      </c>
      <c r="I99" s="302"/>
      <c r="J99" s="70" t="s">
        <v>31</v>
      </c>
      <c r="K99" s="70">
        <f t="shared" si="65"/>
        <v>326</v>
      </c>
      <c r="L99" s="71">
        <f t="shared" si="74"/>
        <v>7.1428571428571425E-2</v>
      </c>
      <c r="M99" s="75">
        <f t="shared" si="59"/>
        <v>23.285714285714285</v>
      </c>
      <c r="N99" s="75">
        <f t="shared" si="60"/>
        <v>0.69857142857142851</v>
      </c>
      <c r="O99" s="73">
        <f t="shared" si="61"/>
        <v>23.984285714285715</v>
      </c>
      <c r="P99" s="74"/>
    </row>
    <row r="100" spans="1:16" s="8" customFormat="1" ht="44.25" customHeight="1">
      <c r="A100" s="137">
        <v>5</v>
      </c>
      <c r="B100" s="303" t="s">
        <v>141</v>
      </c>
      <c r="C100" s="304"/>
      <c r="D100" s="304"/>
      <c r="E100" s="304"/>
      <c r="F100" s="159" t="s">
        <v>53</v>
      </c>
      <c r="G100" s="159" t="s">
        <v>53</v>
      </c>
      <c r="H100" s="301" t="str">
        <f t="shared" ref="H100" si="78">$D$23</f>
        <v>NAVY</v>
      </c>
      <c r="I100" s="302"/>
      <c r="J100" s="70" t="s">
        <v>31</v>
      </c>
      <c r="K100" s="70">
        <f t="shared" si="67"/>
        <v>311</v>
      </c>
      <c r="L100" s="71">
        <f t="shared" si="74"/>
        <v>7.1428571428571425E-2</v>
      </c>
      <c r="M100" s="75">
        <f t="shared" si="59"/>
        <v>22.214285714285712</v>
      </c>
      <c r="N100" s="75">
        <f t="shared" si="60"/>
        <v>0.66642857142857137</v>
      </c>
      <c r="O100" s="73">
        <f t="shared" si="61"/>
        <v>22.880714285714284</v>
      </c>
      <c r="P100" s="74"/>
    </row>
    <row r="101" spans="1:16" s="8" customFormat="1" ht="44.25" customHeight="1">
      <c r="A101" s="137">
        <v>5</v>
      </c>
      <c r="B101" s="303" t="s">
        <v>141</v>
      </c>
      <c r="C101" s="304"/>
      <c r="D101" s="304"/>
      <c r="E101" s="304"/>
      <c r="F101" s="159" t="s">
        <v>53</v>
      </c>
      <c r="G101" s="159" t="s">
        <v>53</v>
      </c>
      <c r="H101" s="301" t="str">
        <f t="shared" ref="H101" si="79">$D$28</f>
        <v>GREEN</v>
      </c>
      <c r="I101" s="302"/>
      <c r="J101" s="70" t="s">
        <v>31</v>
      </c>
      <c r="K101" s="70">
        <f t="shared" si="69"/>
        <v>311</v>
      </c>
      <c r="L101" s="71">
        <f t="shared" si="74"/>
        <v>7.1428571428571425E-2</v>
      </c>
      <c r="M101" s="75">
        <f t="shared" si="59"/>
        <v>22.214285714285712</v>
      </c>
      <c r="N101" s="75">
        <f t="shared" si="60"/>
        <v>0.66642857142857137</v>
      </c>
      <c r="O101" s="73">
        <f t="shared" si="61"/>
        <v>22.880714285714284</v>
      </c>
      <c r="P101" s="74"/>
    </row>
    <row r="102" spans="1:16" s="8" customFormat="1" ht="44.25" customHeight="1">
      <c r="A102" s="137">
        <v>6</v>
      </c>
      <c r="B102" s="298" t="s">
        <v>52</v>
      </c>
      <c r="C102" s="299"/>
      <c r="D102" s="299"/>
      <c r="E102" s="300"/>
      <c r="F102" s="159" t="s">
        <v>53</v>
      </c>
      <c r="G102" s="159" t="s">
        <v>53</v>
      </c>
      <c r="H102" s="301" t="str">
        <f t="shared" ref="H102" si="80">$D$18</f>
        <v>PINK</v>
      </c>
      <c r="I102" s="302"/>
      <c r="J102" s="70" t="s">
        <v>31</v>
      </c>
      <c r="K102" s="70">
        <f t="shared" si="65"/>
        <v>326</v>
      </c>
      <c r="L102" s="71">
        <f>L99*2</f>
        <v>0.14285714285714285</v>
      </c>
      <c r="M102" s="75">
        <f>ROUNDUP(M99*2,0)</f>
        <v>47</v>
      </c>
      <c r="N102" s="75">
        <f t="shared" si="60"/>
        <v>1.41</v>
      </c>
      <c r="O102" s="73">
        <f t="shared" si="61"/>
        <v>48.41</v>
      </c>
      <c r="P102" s="74"/>
    </row>
    <row r="103" spans="1:16" s="8" customFormat="1" ht="44.25" customHeight="1">
      <c r="A103" s="137">
        <v>6</v>
      </c>
      <c r="B103" s="298" t="s">
        <v>52</v>
      </c>
      <c r="C103" s="299"/>
      <c r="D103" s="299"/>
      <c r="E103" s="300"/>
      <c r="F103" s="159" t="s">
        <v>53</v>
      </c>
      <c r="G103" s="159" t="s">
        <v>53</v>
      </c>
      <c r="H103" s="301" t="str">
        <f t="shared" ref="H103" si="81">$D$23</f>
        <v>NAVY</v>
      </c>
      <c r="I103" s="302"/>
      <c r="J103" s="70" t="s">
        <v>31</v>
      </c>
      <c r="K103" s="70">
        <f t="shared" si="67"/>
        <v>311</v>
      </c>
      <c r="L103" s="71">
        <f>L100*2</f>
        <v>0.14285714285714285</v>
      </c>
      <c r="M103" s="75">
        <f>ROUNDUP(M100*2,0)</f>
        <v>45</v>
      </c>
      <c r="N103" s="75">
        <f t="shared" si="60"/>
        <v>1.3499999999999999</v>
      </c>
      <c r="O103" s="73">
        <f t="shared" si="61"/>
        <v>46.35</v>
      </c>
      <c r="P103" s="74"/>
    </row>
    <row r="104" spans="1:16" s="8" customFormat="1" ht="44.25" customHeight="1">
      <c r="A104" s="137">
        <v>6</v>
      </c>
      <c r="B104" s="298" t="s">
        <v>52</v>
      </c>
      <c r="C104" s="299"/>
      <c r="D104" s="299"/>
      <c r="E104" s="300"/>
      <c r="F104" s="159" t="s">
        <v>53</v>
      </c>
      <c r="G104" s="159" t="s">
        <v>53</v>
      </c>
      <c r="H104" s="301" t="str">
        <f t="shared" ref="H104" si="82">$D$28</f>
        <v>GREEN</v>
      </c>
      <c r="I104" s="302"/>
      <c r="J104" s="70" t="s">
        <v>31</v>
      </c>
      <c r="K104" s="70">
        <f t="shared" si="69"/>
        <v>311</v>
      </c>
      <c r="L104" s="71">
        <f>L101*2</f>
        <v>0.14285714285714285</v>
      </c>
      <c r="M104" s="75">
        <f>ROUNDUP(M101*2,0)</f>
        <v>45</v>
      </c>
      <c r="N104" s="75">
        <f t="shared" si="60"/>
        <v>1.3499999999999999</v>
      </c>
      <c r="O104" s="73">
        <f t="shared" si="61"/>
        <v>46.35</v>
      </c>
      <c r="P104" s="74"/>
    </row>
    <row r="105" spans="1:16" s="88" customFormat="1" ht="20.3" customHeight="1">
      <c r="B105" s="89"/>
      <c r="C105" s="89"/>
      <c r="G105" s="90"/>
      <c r="N105" s="91"/>
      <c r="O105" s="91"/>
      <c r="P105" s="92"/>
    </row>
    <row r="106" spans="1:16" s="8" customFormat="1" ht="33" customHeight="1">
      <c r="B106" s="10" t="s">
        <v>65</v>
      </c>
      <c r="C106" s="93"/>
      <c r="G106" s="94"/>
      <c r="J106" s="271" t="s">
        <v>32</v>
      </c>
      <c r="K106" s="271"/>
      <c r="L106" s="271"/>
      <c r="M106" s="271"/>
      <c r="N106" s="95"/>
      <c r="O106" s="95"/>
      <c r="P106" s="96"/>
    </row>
    <row r="107" spans="1:16" s="97" customFormat="1" ht="34.85" customHeight="1">
      <c r="A107" s="97">
        <v>1</v>
      </c>
      <c r="B107" s="98" t="s">
        <v>133</v>
      </c>
      <c r="C107" s="99" t="s">
        <v>142</v>
      </c>
      <c r="D107" s="66"/>
      <c r="E107" s="66"/>
      <c r="F107" s="66"/>
      <c r="G107" s="100"/>
      <c r="H107" s="100"/>
      <c r="I107" s="100"/>
      <c r="J107" s="100"/>
      <c r="K107" s="101"/>
      <c r="L107" s="100"/>
      <c r="M107" s="100"/>
      <c r="N107" s="100"/>
      <c r="O107" s="100"/>
      <c r="P107" s="100"/>
    </row>
    <row r="108" spans="1:16" s="66" customFormat="1" ht="0.75" hidden="1" customHeight="1">
      <c r="A108" s="97"/>
      <c r="B108" s="288" t="s">
        <v>46</v>
      </c>
      <c r="C108" s="289"/>
      <c r="D108" s="289"/>
      <c r="E108" s="289"/>
      <c r="F108" s="289"/>
      <c r="G108" s="289"/>
      <c r="H108" s="289"/>
      <c r="I108" s="297"/>
      <c r="J108" s="100"/>
      <c r="K108" s="101"/>
      <c r="L108" s="100"/>
      <c r="M108" s="100"/>
      <c r="N108" s="100"/>
      <c r="O108" s="100"/>
      <c r="P108" s="100"/>
    </row>
    <row r="109" spans="1:16" s="66" customFormat="1" ht="34.15" hidden="1" customHeight="1">
      <c r="A109" s="97"/>
      <c r="B109" s="102" t="s">
        <v>39</v>
      </c>
      <c r="C109" s="282" t="s">
        <v>50</v>
      </c>
      <c r="D109" s="283"/>
      <c r="E109" s="283"/>
      <c r="F109" s="283"/>
      <c r="G109" s="283"/>
      <c r="H109" s="283"/>
      <c r="I109" s="284"/>
      <c r="J109" s="100"/>
      <c r="K109" s="100"/>
      <c r="L109" s="100"/>
      <c r="M109" s="100"/>
      <c r="N109" s="100"/>
      <c r="O109" s="100"/>
      <c r="P109" s="100"/>
    </row>
    <row r="110" spans="1:16" s="66" customFormat="1" ht="39.049999999999997" hidden="1" customHeight="1">
      <c r="A110" s="97"/>
      <c r="B110" s="103" t="e">
        <f>#REF!</f>
        <v>#REF!</v>
      </c>
      <c r="C110" s="268" t="s">
        <v>62</v>
      </c>
      <c r="D110" s="269"/>
      <c r="E110" s="269"/>
      <c r="F110" s="269"/>
      <c r="G110" s="269"/>
      <c r="H110" s="269"/>
      <c r="I110" s="270"/>
      <c r="J110" s="100"/>
      <c r="K110" s="100"/>
      <c r="L110" s="100"/>
      <c r="M110" s="100"/>
      <c r="N110" s="100"/>
    </row>
    <row r="111" spans="1:16" s="66" customFormat="1" ht="39.049999999999997" hidden="1" customHeight="1">
      <c r="A111" s="97"/>
      <c r="B111" s="103" t="e">
        <f>#REF!</f>
        <v>#REF!</v>
      </c>
      <c r="C111" s="268" t="s">
        <v>76</v>
      </c>
      <c r="D111" s="269"/>
      <c r="E111" s="269"/>
      <c r="F111" s="269"/>
      <c r="G111" s="269"/>
      <c r="H111" s="269"/>
      <c r="I111" s="270"/>
      <c r="J111" s="100"/>
      <c r="K111" s="100"/>
      <c r="L111" s="100"/>
      <c r="M111" s="100"/>
      <c r="N111" s="100"/>
    </row>
    <row r="112" spans="1:16" s="66" customFormat="1" ht="34.15" hidden="1" customHeight="1">
      <c r="A112" s="97"/>
      <c r="B112" s="288" t="s">
        <v>51</v>
      </c>
      <c r="C112" s="289"/>
      <c r="D112" s="290"/>
      <c r="E112" s="290"/>
      <c r="F112" s="290"/>
      <c r="G112" s="290"/>
      <c r="H112" s="290"/>
      <c r="I112" s="291"/>
      <c r="J112" s="100"/>
      <c r="K112" s="100"/>
    </row>
    <row r="113" spans="1:16" s="106" customFormat="1" ht="34.15" hidden="1" customHeight="1">
      <c r="A113" s="104"/>
      <c r="B113" s="292"/>
      <c r="C113" s="293"/>
      <c r="D113" s="105" t="s">
        <v>54</v>
      </c>
      <c r="E113" s="105" t="s">
        <v>68</v>
      </c>
      <c r="F113" s="105" t="s">
        <v>58</v>
      </c>
      <c r="G113" s="105" t="s">
        <v>10</v>
      </c>
      <c r="H113" s="105" t="s">
        <v>55</v>
      </c>
      <c r="I113" s="105" t="s">
        <v>56</v>
      </c>
      <c r="J113" s="105" t="s">
        <v>57</v>
      </c>
    </row>
    <row r="114" spans="1:16" s="38" customFormat="1" ht="45.65" hidden="1" customHeight="1">
      <c r="A114" s="39"/>
      <c r="B114" s="275" t="s">
        <v>69</v>
      </c>
      <c r="C114" s="278"/>
      <c r="D114" s="294" t="s">
        <v>71</v>
      </c>
      <c r="E114" s="295"/>
      <c r="F114" s="295"/>
      <c r="G114" s="295"/>
      <c r="H114" s="295"/>
      <c r="I114" s="295"/>
      <c r="J114" s="281"/>
      <c r="K114" s="106"/>
      <c r="L114" s="106"/>
      <c r="M114" s="106"/>
      <c r="N114" s="106"/>
      <c r="O114" s="106"/>
      <c r="P114" s="106"/>
    </row>
    <row r="115" spans="1:16" s="38" customFormat="1" ht="45.65" hidden="1" customHeight="1">
      <c r="A115" s="39"/>
      <c r="B115" s="275" t="s">
        <v>70</v>
      </c>
      <c r="C115" s="278"/>
      <c r="D115" s="294" t="s">
        <v>71</v>
      </c>
      <c r="E115" s="295"/>
      <c r="F115" s="295"/>
      <c r="G115" s="295"/>
      <c r="H115" s="295"/>
      <c r="I115" s="295"/>
      <c r="J115" s="281"/>
      <c r="K115" s="106"/>
      <c r="L115" s="106"/>
      <c r="M115" s="106"/>
      <c r="N115" s="106"/>
      <c r="O115" s="106"/>
      <c r="P115" s="106"/>
    </row>
    <row r="116" spans="1:16" s="38" customFormat="1" ht="22.2" hidden="1" customHeight="1">
      <c r="A116" s="39"/>
      <c r="B116" s="104"/>
      <c r="C116" s="104"/>
      <c r="D116" s="104"/>
      <c r="E116" s="104"/>
      <c r="F116" s="104"/>
      <c r="G116" s="104"/>
      <c r="H116" s="104"/>
      <c r="I116" s="104"/>
      <c r="J116" s="107"/>
      <c r="K116" s="107"/>
      <c r="L116" s="107"/>
      <c r="M116" s="107"/>
      <c r="N116" s="107"/>
      <c r="O116" s="107"/>
      <c r="P116" s="107"/>
    </row>
    <row r="117" spans="1:16" s="97" customFormat="1" ht="34.6" customHeight="1">
      <c r="A117" s="97">
        <v>2</v>
      </c>
      <c r="B117" s="98" t="s">
        <v>155</v>
      </c>
      <c r="C117" s="296" t="s">
        <v>144</v>
      </c>
      <c r="D117" s="296"/>
      <c r="E117" s="296"/>
      <c r="F117" s="296"/>
      <c r="G117" s="100"/>
      <c r="H117" s="100"/>
      <c r="I117" s="100"/>
      <c r="J117" s="100"/>
      <c r="K117" s="101"/>
      <c r="L117" s="100"/>
      <c r="M117" s="100"/>
      <c r="N117" s="100"/>
      <c r="O117" s="100"/>
      <c r="P117" s="100"/>
    </row>
    <row r="118" spans="1:16" s="66" customFormat="1" ht="34.6" customHeight="1">
      <c r="A118" s="97"/>
      <c r="B118" s="288" t="s">
        <v>46</v>
      </c>
      <c r="C118" s="289"/>
      <c r="D118" s="289"/>
      <c r="E118" s="289"/>
      <c r="F118" s="289"/>
      <c r="G118" s="289"/>
      <c r="H118" s="289"/>
      <c r="I118" s="297"/>
      <c r="J118" s="100"/>
      <c r="K118" s="101"/>
      <c r="L118" s="100"/>
      <c r="M118" s="100"/>
      <c r="N118" s="100"/>
      <c r="O118" s="100"/>
      <c r="P118" s="100"/>
    </row>
    <row r="119" spans="1:16" s="66" customFormat="1" ht="34.6" customHeight="1">
      <c r="A119" s="97"/>
      <c r="B119" s="102" t="s">
        <v>39</v>
      </c>
      <c r="C119" s="282" t="s">
        <v>72</v>
      </c>
      <c r="D119" s="283"/>
      <c r="E119" s="283"/>
      <c r="F119" s="283"/>
      <c r="G119" s="283"/>
      <c r="H119" s="283"/>
      <c r="I119" s="284"/>
      <c r="J119" s="100"/>
      <c r="K119" s="100"/>
      <c r="L119" s="100"/>
      <c r="M119" s="100"/>
      <c r="N119" s="100"/>
      <c r="O119" s="100"/>
      <c r="P119" s="100"/>
    </row>
    <row r="120" spans="1:16" s="66" customFormat="1" ht="39.049999999999997" customHeight="1">
      <c r="A120" s="97"/>
      <c r="B120" s="108" t="str">
        <f>D18</f>
        <v>PINK</v>
      </c>
      <c r="C120" s="285"/>
      <c r="D120" s="286"/>
      <c r="E120" s="286"/>
      <c r="F120" s="286"/>
      <c r="G120" s="286"/>
      <c r="H120" s="286"/>
      <c r="I120" s="287"/>
      <c r="J120" s="100"/>
      <c r="K120" s="100"/>
      <c r="L120" s="100"/>
      <c r="M120" s="100"/>
      <c r="N120" s="100"/>
    </row>
    <row r="121" spans="1:16" s="66" customFormat="1" ht="39.049999999999997" customHeight="1">
      <c r="A121" s="97"/>
      <c r="B121" s="108" t="str">
        <f>D23</f>
        <v>NAVY</v>
      </c>
      <c r="C121" s="285"/>
      <c r="D121" s="286"/>
      <c r="E121" s="286"/>
      <c r="F121" s="286"/>
      <c r="G121" s="286"/>
      <c r="H121" s="286"/>
      <c r="I121" s="287"/>
      <c r="J121" s="100"/>
      <c r="K121" s="100"/>
      <c r="L121" s="100"/>
      <c r="M121" s="100"/>
      <c r="N121" s="100"/>
    </row>
    <row r="122" spans="1:16" s="66" customFormat="1" ht="39.049999999999997" customHeight="1">
      <c r="A122" s="97"/>
      <c r="B122" s="108" t="str">
        <f>D28</f>
        <v>GREEN</v>
      </c>
      <c r="C122" s="285"/>
      <c r="D122" s="286"/>
      <c r="E122" s="286"/>
      <c r="F122" s="286"/>
      <c r="G122" s="286"/>
      <c r="H122" s="286"/>
      <c r="I122" s="287"/>
      <c r="J122" s="100"/>
      <c r="K122" s="100"/>
      <c r="L122" s="100"/>
      <c r="M122" s="100"/>
      <c r="N122" s="100"/>
    </row>
    <row r="123" spans="1:16" s="66" customFormat="1" ht="34.6" customHeight="1">
      <c r="A123" s="97"/>
      <c r="B123" s="288" t="s">
        <v>73</v>
      </c>
      <c r="C123" s="289"/>
      <c r="D123" s="290"/>
      <c r="E123" s="290"/>
      <c r="F123" s="290"/>
      <c r="G123" s="290"/>
      <c r="H123" s="290"/>
      <c r="I123" s="291"/>
      <c r="J123" s="100"/>
      <c r="K123" s="100"/>
    </row>
    <row r="124" spans="1:16" s="106" customFormat="1" ht="34.6" customHeight="1">
      <c r="A124" s="104"/>
      <c r="B124" s="292" t="s">
        <v>54</v>
      </c>
      <c r="C124" s="293"/>
      <c r="D124" s="105" t="s">
        <v>68</v>
      </c>
      <c r="E124" s="105" t="s">
        <v>58</v>
      </c>
      <c r="F124" s="105" t="s">
        <v>10</v>
      </c>
      <c r="G124" s="105" t="s">
        <v>55</v>
      </c>
      <c r="H124" s="105" t="s">
        <v>56</v>
      </c>
      <c r="I124" s="105" t="s">
        <v>57</v>
      </c>
      <c r="J124" s="100"/>
    </row>
    <row r="125" spans="1:16" s="38" customFormat="1" ht="105" customHeight="1">
      <c r="A125" s="39"/>
      <c r="B125" s="275" t="s">
        <v>145</v>
      </c>
      <c r="C125" s="276"/>
      <c r="D125" s="277" t="s">
        <v>130</v>
      </c>
      <c r="E125" s="277"/>
      <c r="F125" s="277"/>
      <c r="G125" s="277"/>
      <c r="H125" s="277"/>
      <c r="I125" s="277"/>
      <c r="J125" s="100"/>
      <c r="K125" s="106"/>
      <c r="L125" s="106"/>
      <c r="M125" s="106"/>
      <c r="N125" s="106"/>
      <c r="O125" s="106"/>
      <c r="P125" s="106"/>
    </row>
    <row r="126" spans="1:16" s="38" customFormat="1" ht="161.15" customHeight="1">
      <c r="A126" s="39"/>
      <c r="B126" s="275" t="s">
        <v>168</v>
      </c>
      <c r="C126" s="276"/>
      <c r="D126" s="277" t="s">
        <v>169</v>
      </c>
      <c r="E126" s="277"/>
      <c r="F126" s="277"/>
      <c r="G126" s="277"/>
      <c r="H126" s="277"/>
      <c r="I126" s="277"/>
      <c r="J126" s="100"/>
      <c r="K126" s="106"/>
      <c r="L126" s="106"/>
      <c r="M126" s="106"/>
      <c r="N126" s="106"/>
      <c r="O126" s="106"/>
      <c r="P126" s="106"/>
    </row>
    <row r="127" spans="1:16" s="38" customFormat="1" ht="21.75" hidden="1" customHeight="1">
      <c r="A127" s="39"/>
      <c r="B127" s="275" t="s">
        <v>74</v>
      </c>
      <c r="C127" s="278"/>
      <c r="D127" s="279" t="s">
        <v>71</v>
      </c>
      <c r="E127" s="280"/>
      <c r="F127" s="280"/>
      <c r="G127" s="280"/>
      <c r="H127" s="280"/>
      <c r="I127" s="280"/>
      <c r="J127" s="281"/>
      <c r="K127" s="106"/>
      <c r="L127" s="106"/>
      <c r="M127" s="106"/>
      <c r="N127" s="106"/>
      <c r="O127" s="106"/>
      <c r="P127" s="106"/>
    </row>
    <row r="128" spans="1:16" s="97" customFormat="1" ht="37.9" customHeight="1">
      <c r="A128" s="97">
        <v>3</v>
      </c>
      <c r="B128" s="98" t="s">
        <v>134</v>
      </c>
      <c r="C128" s="99" t="s">
        <v>146</v>
      </c>
      <c r="D128" s="99"/>
      <c r="E128" s="99"/>
      <c r="F128" s="99"/>
      <c r="G128" s="100"/>
      <c r="H128" s="100"/>
      <c r="I128" s="100"/>
      <c r="J128" s="100"/>
      <c r="K128" s="101"/>
      <c r="L128" s="100"/>
      <c r="M128" s="100"/>
      <c r="N128" s="100"/>
      <c r="O128" s="100"/>
      <c r="P128" s="100"/>
    </row>
    <row r="129" spans="1:16" s="66" customFormat="1" ht="1.1499999999999999" hidden="1" customHeight="1">
      <c r="A129" s="97"/>
      <c r="B129" s="102" t="s">
        <v>39</v>
      </c>
      <c r="C129" s="282" t="s">
        <v>75</v>
      </c>
      <c r="D129" s="283"/>
      <c r="E129" s="283"/>
      <c r="F129" s="283"/>
      <c r="G129" s="283"/>
      <c r="H129" s="283"/>
      <c r="I129" s="284"/>
      <c r="J129" s="100"/>
      <c r="K129" s="100"/>
      <c r="L129" s="100"/>
      <c r="M129" s="100"/>
      <c r="N129" s="100"/>
      <c r="O129" s="100"/>
      <c r="P129" s="100"/>
    </row>
    <row r="130" spans="1:16" s="66" customFormat="1" ht="39.049999999999997" hidden="1" customHeight="1">
      <c r="A130" s="97"/>
      <c r="B130" s="103" t="e">
        <f>#REF!</f>
        <v>#REF!</v>
      </c>
      <c r="C130" s="285" t="s">
        <v>62</v>
      </c>
      <c r="D130" s="286"/>
      <c r="E130" s="286"/>
      <c r="F130" s="286"/>
      <c r="G130" s="286"/>
      <c r="H130" s="286"/>
      <c r="I130" s="287"/>
      <c r="J130" s="100"/>
      <c r="K130" s="100"/>
      <c r="L130" s="100"/>
      <c r="M130" s="100"/>
      <c r="N130" s="100"/>
    </row>
    <row r="131" spans="1:16" s="66" customFormat="1" ht="39.049999999999997" hidden="1" customHeight="1">
      <c r="A131" s="97"/>
      <c r="B131" s="103" t="e">
        <f>#REF!</f>
        <v>#REF!</v>
      </c>
      <c r="C131" s="268" t="s">
        <v>62</v>
      </c>
      <c r="D131" s="269"/>
      <c r="E131" s="269"/>
      <c r="F131" s="269"/>
      <c r="G131" s="269"/>
      <c r="H131" s="269"/>
      <c r="I131" s="270"/>
      <c r="J131" s="100"/>
      <c r="K131" s="100"/>
      <c r="L131" s="100"/>
      <c r="M131" s="100"/>
      <c r="N131" s="100"/>
    </row>
    <row r="132" spans="1:16" s="8" customFormat="1" ht="49" customHeight="1">
      <c r="B132" s="271" t="s">
        <v>33</v>
      </c>
      <c r="C132" s="271"/>
      <c r="D132" s="271"/>
      <c r="E132" s="271"/>
      <c r="G132" s="94"/>
      <c r="M132" s="96"/>
      <c r="N132" s="95"/>
      <c r="O132" s="95"/>
      <c r="P132" s="96"/>
    </row>
    <row r="133" spans="1:16" s="66" customFormat="1" ht="35.299999999999997" customHeight="1">
      <c r="A133" s="97">
        <v>1</v>
      </c>
      <c r="B133" s="132" t="s">
        <v>89</v>
      </c>
      <c r="C133" s="97"/>
      <c r="D133" s="97"/>
      <c r="G133" s="100"/>
      <c r="M133" s="109"/>
      <c r="N133" s="110"/>
      <c r="O133" s="110"/>
      <c r="P133" s="109"/>
    </row>
    <row r="134" spans="1:16" s="66" customFormat="1" ht="35.299999999999997" customHeight="1">
      <c r="A134" s="97">
        <v>2</v>
      </c>
      <c r="B134" s="132" t="s">
        <v>66</v>
      </c>
      <c r="C134" s="97"/>
      <c r="D134" s="97"/>
      <c r="G134" s="100"/>
      <c r="M134" s="109"/>
      <c r="N134" s="110"/>
      <c r="O134" s="110"/>
      <c r="P134" s="109"/>
    </row>
    <row r="135" spans="1:16" s="66" customFormat="1" ht="35.299999999999997" customHeight="1">
      <c r="A135" s="97">
        <v>3</v>
      </c>
      <c r="B135" s="132" t="s">
        <v>67</v>
      </c>
      <c r="C135" s="97"/>
      <c r="D135" s="97"/>
      <c r="G135" s="100"/>
      <c r="M135" s="109"/>
      <c r="N135" s="110"/>
      <c r="O135" s="110"/>
      <c r="P135" s="109"/>
    </row>
    <row r="136" spans="1:16" s="10" customFormat="1" ht="32.25">
      <c r="A136" s="111"/>
      <c r="B136" s="112" t="s">
        <v>59</v>
      </c>
      <c r="C136" s="113" t="s">
        <v>68</v>
      </c>
      <c r="D136" s="113" t="s">
        <v>58</v>
      </c>
      <c r="E136" s="113" t="s">
        <v>10</v>
      </c>
      <c r="F136" s="113" t="s">
        <v>55</v>
      </c>
      <c r="G136" s="113" t="s">
        <v>56</v>
      </c>
      <c r="H136" s="113" t="s">
        <v>57</v>
      </c>
      <c r="I136" s="114" t="s">
        <v>11</v>
      </c>
      <c r="L136" s="115"/>
      <c r="M136" s="116"/>
      <c r="N136" s="116"/>
      <c r="O136" s="115"/>
    </row>
    <row r="137" spans="1:16" s="10" customFormat="1" ht="32.25">
      <c r="A137" s="111"/>
      <c r="B137" s="112" t="s">
        <v>60</v>
      </c>
      <c r="C137" s="73">
        <f>ROUNDUP(F32*1.03,0)</f>
        <v>34</v>
      </c>
      <c r="D137" s="73">
        <f t="shared" ref="D137:H137" si="83">ROUNDUP(G32*1.03,0)</f>
        <v>195</v>
      </c>
      <c r="E137" s="73">
        <f t="shared" si="83"/>
        <v>308</v>
      </c>
      <c r="F137" s="73">
        <f t="shared" si="83"/>
        <v>277</v>
      </c>
      <c r="G137" s="73">
        <f t="shared" si="83"/>
        <v>164</v>
      </c>
      <c r="H137" s="73">
        <f t="shared" si="83"/>
        <v>0</v>
      </c>
      <c r="I137" s="117">
        <f>SUM(C137:H137)</f>
        <v>978</v>
      </c>
      <c r="L137" s="115"/>
      <c r="M137" s="116"/>
      <c r="N137" s="116"/>
      <c r="O137" s="115"/>
    </row>
    <row r="138" spans="1:16" ht="69.7" customHeight="1">
      <c r="A138" s="272" t="s">
        <v>92</v>
      </c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</row>
    <row r="139" spans="1:16" ht="85" customHeight="1">
      <c r="B139" s="274" t="s">
        <v>147</v>
      </c>
      <c r="C139" s="274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</row>
    <row r="140" spans="1:16" ht="47.85">
      <c r="B140" s="133" t="s">
        <v>148</v>
      </c>
      <c r="C140" s="134"/>
      <c r="D140" s="134"/>
      <c r="E140" s="134"/>
      <c r="F140" s="134"/>
      <c r="G140" s="135"/>
      <c r="H140" s="134"/>
      <c r="I140" s="134"/>
      <c r="J140" s="134"/>
      <c r="K140" s="134"/>
      <c r="L140" s="134"/>
      <c r="M140" s="134"/>
      <c r="N140" s="134"/>
      <c r="O140" s="134"/>
      <c r="P140" s="134"/>
    </row>
    <row r="141" spans="1:16" ht="47.85" hidden="1">
      <c r="B141" s="136" t="s">
        <v>149</v>
      </c>
      <c r="C141" s="134"/>
      <c r="D141" s="134"/>
      <c r="E141" s="134"/>
      <c r="F141" s="134"/>
      <c r="G141" s="135"/>
      <c r="H141" s="134"/>
      <c r="I141" s="134"/>
      <c r="J141" s="134"/>
      <c r="K141" s="134"/>
      <c r="L141" s="134"/>
      <c r="M141" s="134"/>
      <c r="N141" s="134"/>
      <c r="O141" s="134"/>
      <c r="P141" s="134"/>
    </row>
    <row r="142" spans="1:16" ht="47.85">
      <c r="B142" s="136" t="s">
        <v>150</v>
      </c>
      <c r="C142" s="134"/>
      <c r="D142" s="134"/>
      <c r="E142" s="134"/>
      <c r="F142" s="134"/>
      <c r="G142" s="135"/>
      <c r="H142" s="134"/>
      <c r="I142" s="134"/>
      <c r="J142" s="134"/>
      <c r="K142" s="134"/>
      <c r="L142" s="134"/>
      <c r="M142" s="134"/>
      <c r="N142" s="134"/>
      <c r="O142" s="134"/>
      <c r="P142" s="134"/>
    </row>
  </sheetData>
  <mergeCells count="169">
    <mergeCell ref="G6:L8"/>
    <mergeCell ref="D8:F8"/>
    <mergeCell ref="D11:F11"/>
    <mergeCell ref="L11:P11"/>
    <mergeCell ref="B13:F13"/>
    <mergeCell ref="A35:C35"/>
    <mergeCell ref="M35:P35"/>
    <mergeCell ref="A1:L3"/>
    <mergeCell ref="M1:N1"/>
    <mergeCell ref="O1:P1"/>
    <mergeCell ref="M2:N2"/>
    <mergeCell ref="O2:P2"/>
    <mergeCell ref="M3:N3"/>
    <mergeCell ref="O3:P3"/>
    <mergeCell ref="B40:C40"/>
    <mergeCell ref="M40:P40"/>
    <mergeCell ref="B42:C42"/>
    <mergeCell ref="M42:P42"/>
    <mergeCell ref="B43:C43"/>
    <mergeCell ref="M43:P43"/>
    <mergeCell ref="B37:C37"/>
    <mergeCell ref="M37:P37"/>
    <mergeCell ref="B38:C38"/>
    <mergeCell ref="M38:P38"/>
    <mergeCell ref="B39:C39"/>
    <mergeCell ref="M39:P39"/>
    <mergeCell ref="B48:C48"/>
    <mergeCell ref="M48:P48"/>
    <mergeCell ref="B49:C49"/>
    <mergeCell ref="M49:P49"/>
    <mergeCell ref="B50:C50"/>
    <mergeCell ref="M50:P50"/>
    <mergeCell ref="B44:C44"/>
    <mergeCell ref="M44:P44"/>
    <mergeCell ref="B45:C45"/>
    <mergeCell ref="M45:P45"/>
    <mergeCell ref="B47:C47"/>
    <mergeCell ref="M47:P47"/>
    <mergeCell ref="B56:E56"/>
    <mergeCell ref="H56:I56"/>
    <mergeCell ref="B57:E57"/>
    <mergeCell ref="H57:I57"/>
    <mergeCell ref="B58:E58"/>
    <mergeCell ref="H58:I58"/>
    <mergeCell ref="A53:E53"/>
    <mergeCell ref="H53:I53"/>
    <mergeCell ref="B54:E54"/>
    <mergeCell ref="H54:I54"/>
    <mergeCell ref="B55:E55"/>
    <mergeCell ref="H55:I55"/>
    <mergeCell ref="B62:E62"/>
    <mergeCell ref="H62:I62"/>
    <mergeCell ref="B63:E63"/>
    <mergeCell ref="H63:I63"/>
    <mergeCell ref="B64:E64"/>
    <mergeCell ref="H64:I64"/>
    <mergeCell ref="B59:E59"/>
    <mergeCell ref="H59:I59"/>
    <mergeCell ref="B60:E60"/>
    <mergeCell ref="H60:I60"/>
    <mergeCell ref="B61:E61"/>
    <mergeCell ref="H61:I61"/>
    <mergeCell ref="B68:E68"/>
    <mergeCell ref="H68:I68"/>
    <mergeCell ref="B69:E69"/>
    <mergeCell ref="H69:I69"/>
    <mergeCell ref="B70:E70"/>
    <mergeCell ref="H70:I70"/>
    <mergeCell ref="B65:E65"/>
    <mergeCell ref="H65:I65"/>
    <mergeCell ref="B66:E66"/>
    <mergeCell ref="H66:I66"/>
    <mergeCell ref="B67:E67"/>
    <mergeCell ref="H67:I67"/>
    <mergeCell ref="B74:E74"/>
    <mergeCell ref="H74:I74"/>
    <mergeCell ref="B75:E75"/>
    <mergeCell ref="H75:I75"/>
    <mergeCell ref="B76:E76"/>
    <mergeCell ref="H76:I76"/>
    <mergeCell ref="B71:E71"/>
    <mergeCell ref="H71:I71"/>
    <mergeCell ref="B72:E72"/>
    <mergeCell ref="H72:I72"/>
    <mergeCell ref="B73:E73"/>
    <mergeCell ref="H73:I73"/>
    <mergeCell ref="B80:E80"/>
    <mergeCell ref="H80:I80"/>
    <mergeCell ref="B81:E81"/>
    <mergeCell ref="H81:I81"/>
    <mergeCell ref="B82:E82"/>
    <mergeCell ref="H82:I82"/>
    <mergeCell ref="B77:E77"/>
    <mergeCell ref="H77:I77"/>
    <mergeCell ref="B78:E78"/>
    <mergeCell ref="H78:I78"/>
    <mergeCell ref="B79:E79"/>
    <mergeCell ref="H79:I79"/>
    <mergeCell ref="B88:E88"/>
    <mergeCell ref="H88:I88"/>
    <mergeCell ref="B89:E89"/>
    <mergeCell ref="H89:I89"/>
    <mergeCell ref="B90:E90"/>
    <mergeCell ref="H90:I90"/>
    <mergeCell ref="B83:E83"/>
    <mergeCell ref="H83:I83"/>
    <mergeCell ref="A86:E86"/>
    <mergeCell ref="H86:I86"/>
    <mergeCell ref="B87:E87"/>
    <mergeCell ref="H87:I87"/>
    <mergeCell ref="B94:E94"/>
    <mergeCell ref="H94:I94"/>
    <mergeCell ref="B95:E95"/>
    <mergeCell ref="H95:I95"/>
    <mergeCell ref="B96:E96"/>
    <mergeCell ref="H96:I96"/>
    <mergeCell ref="B91:E91"/>
    <mergeCell ref="H91:I91"/>
    <mergeCell ref="B92:E92"/>
    <mergeCell ref="H92:I92"/>
    <mergeCell ref="B93:E93"/>
    <mergeCell ref="H93:I93"/>
    <mergeCell ref="B100:E100"/>
    <mergeCell ref="H100:I100"/>
    <mergeCell ref="B101:E101"/>
    <mergeCell ref="H101:I101"/>
    <mergeCell ref="B102:E102"/>
    <mergeCell ref="H102:I102"/>
    <mergeCell ref="B97:E97"/>
    <mergeCell ref="H97:I97"/>
    <mergeCell ref="B98:E98"/>
    <mergeCell ref="H98:I98"/>
    <mergeCell ref="B99:E99"/>
    <mergeCell ref="H99:I99"/>
    <mergeCell ref="C109:I109"/>
    <mergeCell ref="C110:I110"/>
    <mergeCell ref="C111:I111"/>
    <mergeCell ref="B112:I112"/>
    <mergeCell ref="B113:C113"/>
    <mergeCell ref="B114:C114"/>
    <mergeCell ref="D114:J114"/>
    <mergeCell ref="B103:E103"/>
    <mergeCell ref="H103:I103"/>
    <mergeCell ref="B104:E104"/>
    <mergeCell ref="H104:I104"/>
    <mergeCell ref="J106:M106"/>
    <mergeCell ref="B108:I108"/>
    <mergeCell ref="C121:I121"/>
    <mergeCell ref="C122:I122"/>
    <mergeCell ref="B123:I123"/>
    <mergeCell ref="B124:C124"/>
    <mergeCell ref="B125:C125"/>
    <mergeCell ref="D125:I125"/>
    <mergeCell ref="B115:C115"/>
    <mergeCell ref="D115:J115"/>
    <mergeCell ref="C117:F117"/>
    <mergeCell ref="B118:I118"/>
    <mergeCell ref="C119:I119"/>
    <mergeCell ref="C120:I120"/>
    <mergeCell ref="C131:I131"/>
    <mergeCell ref="B132:E132"/>
    <mergeCell ref="A138:P138"/>
    <mergeCell ref="B139:P139"/>
    <mergeCell ref="B126:C126"/>
    <mergeCell ref="D126:I126"/>
    <mergeCell ref="B127:C127"/>
    <mergeCell ref="D127:J127"/>
    <mergeCell ref="C129:I129"/>
    <mergeCell ref="C130:I130"/>
  </mergeCells>
  <printOptions horizontalCentered="1"/>
  <pageMargins left="0.25" right="0.25" top="0.75" bottom="0.75" header="0.3" footer="0.3"/>
  <pageSetup paperSize="9" scale="35" fitToHeight="0" orientation="portrait" r:id="rId1"/>
  <headerFooter>
    <oddHeader>&amp;L&amp;G&amp;R&amp;"Euclid Circular A SemiBold,Regular"&amp;28[CUTTING DOCKET]</oddHeader>
    <oddFooter>&amp;L&amp;"Euclid Circular A SemiBold,Regular"&amp;26[UA]&amp;"-,Regular"&amp;11
&amp;G&amp;R&amp;G</oddFooter>
  </headerFooter>
  <rowBreaks count="3" manualBreakCount="3">
    <brk id="40" max="15" man="1"/>
    <brk id="50" max="15" man="1"/>
    <brk id="104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BA11-81EF-41B0-B00A-6EEAEEC11494}">
  <sheetPr>
    <pageSetUpPr fitToPage="1"/>
  </sheetPr>
  <dimension ref="A1:Z110"/>
  <sheetViews>
    <sheetView tabSelected="1" view="pageBreakPreview" topLeftCell="A9" zoomScale="60" zoomScaleNormal="55" workbookViewId="0">
      <selection activeCell="M22" sqref="M22"/>
    </sheetView>
  </sheetViews>
  <sheetFormatPr defaultColWidth="14.5" defaultRowHeight="15" customHeight="1"/>
  <cols>
    <col min="1" max="1" width="8.19921875" style="218" customWidth="1"/>
    <col min="2" max="2" width="8.69921875" style="218" customWidth="1"/>
    <col min="3" max="3" width="8.5" style="218" customWidth="1"/>
    <col min="4" max="4" width="22.796875" style="218" customWidth="1"/>
    <col min="5" max="5" width="60.3984375" style="218" customWidth="1"/>
    <col min="6" max="6" width="7.5" style="218" customWidth="1"/>
    <col min="7" max="7" width="11.5" style="218" customWidth="1"/>
    <col min="8" max="9" width="10.796875" style="218" customWidth="1"/>
    <col min="10" max="10" width="15.69921875" style="218" customWidth="1"/>
    <col min="11" max="12" width="10.796875" style="218" customWidth="1"/>
    <col min="13" max="13" width="19.19921875" style="218" customWidth="1"/>
    <col min="14" max="14" width="40.5" style="218" hidden="1" customWidth="1"/>
    <col min="15" max="15" width="3.19921875" style="218" hidden="1" customWidth="1"/>
    <col min="16" max="26" width="8.796875" style="218" customWidth="1"/>
    <col min="27" max="16384" width="14.5" style="218"/>
  </cols>
  <sheetData>
    <row r="1" spans="1:26" ht="22.5" customHeight="1">
      <c r="A1" s="350" t="s">
        <v>227</v>
      </c>
      <c r="B1" s="347"/>
      <c r="C1" s="348"/>
      <c r="D1" s="351" t="s">
        <v>197</v>
      </c>
      <c r="E1" s="347"/>
      <c r="F1" s="352" t="s">
        <v>98</v>
      </c>
      <c r="G1" s="348"/>
      <c r="H1" s="353">
        <v>44983</v>
      </c>
      <c r="I1" s="347"/>
      <c r="J1" s="347"/>
      <c r="K1" s="213"/>
      <c r="L1" s="214"/>
      <c r="M1" s="215"/>
      <c r="N1" s="216"/>
      <c r="O1" s="216"/>
      <c r="P1" s="216"/>
      <c r="Q1" s="217"/>
      <c r="R1" s="217"/>
      <c r="S1" s="217"/>
      <c r="T1" s="217"/>
      <c r="U1" s="217"/>
      <c r="V1" s="217"/>
      <c r="W1" s="217"/>
      <c r="X1" s="217"/>
      <c r="Y1" s="217"/>
      <c r="Z1" s="217"/>
    </row>
    <row r="2" spans="1:26" ht="20.3" customHeight="1">
      <c r="A2" s="354" t="s">
        <v>99</v>
      </c>
      <c r="B2" s="347"/>
      <c r="C2" s="347"/>
      <c r="D2" s="351" t="s">
        <v>236</v>
      </c>
      <c r="E2" s="347"/>
      <c r="F2" s="352" t="s">
        <v>100</v>
      </c>
      <c r="G2" s="348"/>
      <c r="H2" s="355"/>
      <c r="I2" s="347"/>
      <c r="J2" s="347"/>
      <c r="K2" s="219"/>
      <c r="L2" s="220"/>
      <c r="M2" s="221"/>
      <c r="N2" s="216"/>
      <c r="O2" s="216"/>
      <c r="P2" s="216"/>
      <c r="Q2" s="217"/>
      <c r="R2" s="217"/>
      <c r="S2" s="217"/>
      <c r="T2" s="217"/>
      <c r="U2" s="217"/>
      <c r="V2" s="217"/>
      <c r="W2" s="217"/>
      <c r="X2" s="217"/>
      <c r="Y2" s="217"/>
      <c r="Z2" s="217"/>
    </row>
    <row r="3" spans="1:26" ht="28.55" hidden="1" customHeight="1">
      <c r="A3" s="356" t="s">
        <v>101</v>
      </c>
      <c r="B3" s="357"/>
      <c r="C3" s="358"/>
      <c r="D3" s="351" t="s">
        <v>102</v>
      </c>
      <c r="E3" s="347"/>
      <c r="F3" s="352" t="s">
        <v>1</v>
      </c>
      <c r="G3" s="348"/>
      <c r="H3" s="359"/>
      <c r="I3" s="347"/>
      <c r="J3" s="347"/>
      <c r="K3" s="219"/>
      <c r="L3" s="220"/>
      <c r="M3" s="221"/>
      <c r="N3" s="216"/>
      <c r="O3" s="216"/>
      <c r="P3" s="216"/>
      <c r="Q3" s="217"/>
      <c r="R3" s="217"/>
      <c r="S3" s="217"/>
      <c r="T3" s="217"/>
      <c r="U3" s="217"/>
      <c r="V3" s="217"/>
      <c r="W3" s="217"/>
      <c r="X3" s="217"/>
      <c r="Y3" s="217"/>
      <c r="Z3" s="217"/>
    </row>
    <row r="4" spans="1:26" ht="28.55" customHeight="1">
      <c r="A4" s="222"/>
      <c r="B4" s="223" t="s">
        <v>228</v>
      </c>
      <c r="C4" s="224"/>
      <c r="D4" s="224"/>
      <c r="E4" s="225"/>
      <c r="F4" s="226"/>
      <c r="G4" s="227"/>
      <c r="H4" s="226"/>
      <c r="I4" s="226"/>
      <c r="J4" s="226"/>
      <c r="K4" s="228"/>
      <c r="L4" s="229"/>
      <c r="M4" s="230"/>
      <c r="N4" s="216"/>
      <c r="O4" s="216"/>
      <c r="P4" s="216"/>
      <c r="Q4" s="217"/>
      <c r="R4" s="217"/>
      <c r="S4" s="217"/>
      <c r="T4" s="217"/>
      <c r="U4" s="217"/>
      <c r="V4" s="217"/>
      <c r="W4" s="217"/>
      <c r="X4" s="217"/>
      <c r="Y4" s="217"/>
      <c r="Z4" s="217"/>
    </row>
    <row r="5" spans="1:26" ht="29.95" customHeight="1">
      <c r="A5" s="231" t="s">
        <v>198</v>
      </c>
      <c r="B5" s="360" t="s">
        <v>103</v>
      </c>
      <c r="C5" s="347"/>
      <c r="D5" s="348"/>
      <c r="E5" s="231" t="s">
        <v>104</v>
      </c>
      <c r="F5" s="232" t="s">
        <v>105</v>
      </c>
      <c r="G5" s="259" t="s">
        <v>68</v>
      </c>
      <c r="H5" s="232" t="s">
        <v>58</v>
      </c>
      <c r="I5" s="232" t="s">
        <v>10</v>
      </c>
      <c r="J5" s="232" t="s">
        <v>55</v>
      </c>
      <c r="K5" s="233" t="s">
        <v>56</v>
      </c>
      <c r="L5" s="234" t="s">
        <v>106</v>
      </c>
      <c r="M5" s="235" t="s">
        <v>107</v>
      </c>
      <c r="N5" s="232" t="s">
        <v>199</v>
      </c>
      <c r="O5" s="232" t="s">
        <v>199</v>
      </c>
      <c r="P5" s="236"/>
      <c r="Q5" s="237"/>
      <c r="R5" s="237"/>
      <c r="S5" s="237"/>
      <c r="T5" s="237"/>
      <c r="U5" s="237"/>
      <c r="V5" s="237"/>
      <c r="W5" s="237"/>
      <c r="X5" s="237"/>
      <c r="Y5" s="237"/>
      <c r="Z5" s="237"/>
    </row>
    <row r="6" spans="1:26" ht="25.05" customHeight="1">
      <c r="A6" s="238">
        <v>1</v>
      </c>
      <c r="B6" s="349" t="s">
        <v>108</v>
      </c>
      <c r="C6" s="347"/>
      <c r="D6" s="348"/>
      <c r="E6" s="240" t="s">
        <v>109</v>
      </c>
      <c r="F6" s="261">
        <v>0.25</v>
      </c>
      <c r="G6" s="242">
        <f t="shared" ref="G6:G18" si="0">H6-M6</f>
        <v>14</v>
      </c>
      <c r="H6" s="242">
        <f t="shared" ref="H6:H16" si="1">I6-M6</f>
        <v>15</v>
      </c>
      <c r="I6" s="242">
        <f t="shared" ref="I6:I14" si="2">J6-M6</f>
        <v>16</v>
      </c>
      <c r="J6" s="242">
        <v>17</v>
      </c>
      <c r="K6" s="242">
        <f t="shared" ref="K6:K14" si="3">J6+M6</f>
        <v>18</v>
      </c>
      <c r="L6" s="242">
        <f t="shared" ref="L6:L16" si="4">K6+M6</f>
        <v>19</v>
      </c>
      <c r="M6" s="243">
        <v>1</v>
      </c>
      <c r="N6" s="239"/>
      <c r="O6" s="239"/>
      <c r="P6"/>
      <c r="Q6"/>
      <c r="R6"/>
      <c r="S6"/>
      <c r="T6"/>
      <c r="U6"/>
      <c r="V6"/>
      <c r="W6"/>
      <c r="X6" s="217"/>
      <c r="Y6" s="217"/>
      <c r="Z6" s="217"/>
    </row>
    <row r="7" spans="1:26" ht="25.05" customHeight="1">
      <c r="A7" s="238">
        <v>2</v>
      </c>
      <c r="B7" s="349" t="s">
        <v>110</v>
      </c>
      <c r="C7" s="347"/>
      <c r="D7" s="348"/>
      <c r="E7" s="240" t="s">
        <v>111</v>
      </c>
      <c r="F7" s="241">
        <v>0.5</v>
      </c>
      <c r="G7" s="242">
        <f t="shared" si="0"/>
        <v>19.5</v>
      </c>
      <c r="H7" s="242">
        <f t="shared" si="1"/>
        <v>20.5</v>
      </c>
      <c r="I7" s="242">
        <f t="shared" si="2"/>
        <v>21.5</v>
      </c>
      <c r="J7" s="242">
        <v>22.5</v>
      </c>
      <c r="K7" s="242">
        <f t="shared" si="3"/>
        <v>23.5</v>
      </c>
      <c r="L7" s="242">
        <f t="shared" si="4"/>
        <v>24.5</v>
      </c>
      <c r="M7" s="243">
        <v>1</v>
      </c>
      <c r="N7" s="239"/>
      <c r="O7" s="239"/>
      <c r="P7"/>
      <c r="Q7"/>
      <c r="R7"/>
      <c r="S7"/>
      <c r="T7"/>
      <c r="U7"/>
      <c r="V7"/>
      <c r="W7"/>
      <c r="X7" s="217"/>
      <c r="Y7" s="217"/>
      <c r="Z7" s="217"/>
    </row>
    <row r="8" spans="1:26" ht="32" customHeight="1">
      <c r="A8" s="238">
        <v>3</v>
      </c>
      <c r="B8" s="349" t="s">
        <v>200</v>
      </c>
      <c r="C8" s="347"/>
      <c r="D8" s="348"/>
      <c r="E8" s="240" t="s">
        <v>201</v>
      </c>
      <c r="F8" s="241">
        <v>0.5</v>
      </c>
      <c r="G8" s="242">
        <f t="shared" si="0"/>
        <v>21.015748031496063</v>
      </c>
      <c r="H8" s="242">
        <f t="shared" si="1"/>
        <v>22.015748031496063</v>
      </c>
      <c r="I8" s="242">
        <f t="shared" si="2"/>
        <v>23.015748031496063</v>
      </c>
      <c r="J8" s="242">
        <f>61/2.54</f>
        <v>24.015748031496063</v>
      </c>
      <c r="K8" s="242">
        <f t="shared" si="3"/>
        <v>25.015748031496063</v>
      </c>
      <c r="L8" s="242">
        <f t="shared" si="4"/>
        <v>26.015748031496063</v>
      </c>
      <c r="M8" s="243">
        <v>1</v>
      </c>
      <c r="N8" s="239"/>
      <c r="O8" s="239"/>
      <c r="P8"/>
      <c r="Q8"/>
      <c r="R8"/>
      <c r="S8"/>
      <c r="T8"/>
      <c r="U8"/>
      <c r="V8"/>
      <c r="W8"/>
      <c r="X8" s="217"/>
      <c r="Y8" s="217"/>
      <c r="Z8" s="217"/>
    </row>
    <row r="9" spans="1:26" ht="32.549999999999997" customHeight="1">
      <c r="A9" s="238">
        <v>4</v>
      </c>
      <c r="B9" s="346" t="s">
        <v>202</v>
      </c>
      <c r="C9" s="347"/>
      <c r="D9" s="348"/>
      <c r="E9" s="240" t="s">
        <v>203</v>
      </c>
      <c r="F9" s="241">
        <v>0.25</v>
      </c>
      <c r="G9" s="242">
        <f t="shared" si="0"/>
        <v>13.460629921259843</v>
      </c>
      <c r="H9" s="242">
        <f t="shared" si="1"/>
        <v>13.960629921259843</v>
      </c>
      <c r="I9" s="242">
        <f t="shared" si="2"/>
        <v>14.460629921259843</v>
      </c>
      <c r="J9" s="242">
        <f>38/2.54</f>
        <v>14.960629921259843</v>
      </c>
      <c r="K9" s="242">
        <f t="shared" si="3"/>
        <v>15.460629921259843</v>
      </c>
      <c r="L9" s="242">
        <f t="shared" si="4"/>
        <v>15.960629921259843</v>
      </c>
      <c r="M9" s="243">
        <v>0.5</v>
      </c>
      <c r="N9" s="244"/>
      <c r="O9" s="244" t="s">
        <v>204</v>
      </c>
      <c r="P9"/>
      <c r="Q9"/>
      <c r="R9"/>
      <c r="S9"/>
      <c r="T9"/>
      <c r="U9"/>
      <c r="V9"/>
      <c r="W9"/>
      <c r="X9" s="217"/>
      <c r="Y9" s="217"/>
      <c r="Z9" s="217"/>
    </row>
    <row r="10" spans="1:26" ht="28.95" customHeight="1">
      <c r="A10" s="238">
        <v>5</v>
      </c>
      <c r="B10" s="349" t="s">
        <v>205</v>
      </c>
      <c r="C10" s="347"/>
      <c r="D10" s="348"/>
      <c r="E10" s="240" t="s">
        <v>206</v>
      </c>
      <c r="F10" s="241">
        <v>0.25</v>
      </c>
      <c r="G10" s="245">
        <f t="shared" si="0"/>
        <v>16.216535433070867</v>
      </c>
      <c r="H10" s="245">
        <f t="shared" si="1"/>
        <v>16.716535433070867</v>
      </c>
      <c r="I10" s="245">
        <f t="shared" si="2"/>
        <v>17.216535433070867</v>
      </c>
      <c r="J10" s="245">
        <f>45/2.54</f>
        <v>17.716535433070867</v>
      </c>
      <c r="K10" s="245">
        <f t="shared" si="3"/>
        <v>18.216535433070867</v>
      </c>
      <c r="L10" s="245">
        <f t="shared" si="4"/>
        <v>18.716535433070867</v>
      </c>
      <c r="M10" s="243">
        <v>0.5</v>
      </c>
      <c r="N10" s="244"/>
      <c r="O10" s="244" t="s">
        <v>204</v>
      </c>
      <c r="P10"/>
      <c r="Q10"/>
      <c r="R10"/>
      <c r="S10"/>
      <c r="T10"/>
      <c r="U10"/>
      <c r="V10"/>
      <c r="W10"/>
      <c r="X10" s="217"/>
      <c r="Y10" s="217"/>
      <c r="Z10" s="217"/>
    </row>
    <row r="11" spans="1:26" ht="32" customHeight="1">
      <c r="A11" s="238">
        <v>6</v>
      </c>
      <c r="B11" s="349" t="s">
        <v>207</v>
      </c>
      <c r="C11" s="347"/>
      <c r="D11" s="348"/>
      <c r="E11" s="240" t="s">
        <v>208</v>
      </c>
      <c r="F11" s="241">
        <v>0.25</v>
      </c>
      <c r="G11" s="249">
        <f t="shared" si="0"/>
        <v>13</v>
      </c>
      <c r="H11" s="241">
        <f t="shared" si="1"/>
        <v>13.5</v>
      </c>
      <c r="I11" s="249">
        <f t="shared" si="2"/>
        <v>14</v>
      </c>
      <c r="J11" s="241">
        <v>14.5</v>
      </c>
      <c r="K11" s="249">
        <f t="shared" si="3"/>
        <v>15</v>
      </c>
      <c r="L11" s="241">
        <f t="shared" si="4"/>
        <v>15.5</v>
      </c>
      <c r="M11" s="243">
        <v>0.5</v>
      </c>
      <c r="N11" s="244"/>
      <c r="O11" s="244" t="s">
        <v>204</v>
      </c>
      <c r="P11"/>
      <c r="Q11"/>
      <c r="R11"/>
      <c r="S11"/>
      <c r="T11"/>
      <c r="U11"/>
      <c r="V11"/>
      <c r="W11"/>
      <c r="X11" s="217"/>
      <c r="Y11" s="217"/>
      <c r="Z11" s="217"/>
    </row>
    <row r="12" spans="1:26" ht="38.299999999999997" customHeight="1">
      <c r="A12" s="238">
        <v>7</v>
      </c>
      <c r="B12" s="349" t="s">
        <v>209</v>
      </c>
      <c r="C12" s="347"/>
      <c r="D12" s="348"/>
      <c r="E12" s="240" t="s">
        <v>210</v>
      </c>
      <c r="F12" s="241">
        <v>0.25</v>
      </c>
      <c r="G12" s="262">
        <f t="shared" si="0"/>
        <v>9.875</v>
      </c>
      <c r="H12" s="246">
        <f t="shared" si="1"/>
        <v>10.25</v>
      </c>
      <c r="I12" s="262">
        <f t="shared" si="2"/>
        <v>10.625</v>
      </c>
      <c r="J12" s="242">
        <v>11</v>
      </c>
      <c r="K12" s="262">
        <f t="shared" si="3"/>
        <v>11.375</v>
      </c>
      <c r="L12" s="246">
        <f t="shared" si="4"/>
        <v>11.75</v>
      </c>
      <c r="M12" s="263">
        <v>0.375</v>
      </c>
      <c r="N12" s="244"/>
      <c r="O12" s="244" t="s">
        <v>211</v>
      </c>
      <c r="P12"/>
      <c r="Q12"/>
      <c r="R12"/>
      <c r="S12"/>
      <c r="T12"/>
      <c r="U12"/>
      <c r="V12"/>
      <c r="W12"/>
      <c r="X12" s="217"/>
      <c r="Y12" s="217"/>
      <c r="Z12" s="217"/>
    </row>
    <row r="13" spans="1:26" ht="31.55" customHeight="1">
      <c r="A13" s="238">
        <v>8</v>
      </c>
      <c r="B13" s="349" t="s">
        <v>112</v>
      </c>
      <c r="C13" s="347"/>
      <c r="D13" s="348"/>
      <c r="E13" s="240" t="s">
        <v>113</v>
      </c>
      <c r="F13" s="241">
        <v>0.25</v>
      </c>
      <c r="G13" s="246">
        <f t="shared" si="0"/>
        <v>8.3051181102362204</v>
      </c>
      <c r="H13" s="247">
        <f t="shared" si="1"/>
        <v>8.5551181102362204</v>
      </c>
      <c r="I13" s="246">
        <f t="shared" si="2"/>
        <v>8.8051181102362204</v>
      </c>
      <c r="J13" s="242">
        <f>23/2.54</f>
        <v>9.0551181102362204</v>
      </c>
      <c r="K13" s="246">
        <f t="shared" si="3"/>
        <v>9.3051181102362204</v>
      </c>
      <c r="L13" s="247">
        <f t="shared" si="4"/>
        <v>9.5551181102362204</v>
      </c>
      <c r="M13" s="248">
        <v>0.25</v>
      </c>
      <c r="N13" s="244"/>
      <c r="O13" s="244"/>
      <c r="P13"/>
      <c r="Q13"/>
      <c r="R13"/>
      <c r="S13"/>
      <c r="T13"/>
      <c r="U13"/>
      <c r="V13"/>
      <c r="W13"/>
      <c r="X13" s="217"/>
      <c r="Y13" s="217"/>
      <c r="Z13" s="217"/>
    </row>
    <row r="14" spans="1:26" ht="27.1" customHeight="1">
      <c r="A14" s="238">
        <v>9</v>
      </c>
      <c r="B14" s="349" t="s">
        <v>114</v>
      </c>
      <c r="C14" s="347"/>
      <c r="D14" s="348"/>
      <c r="E14" s="240" t="s">
        <v>115</v>
      </c>
      <c r="F14" s="241">
        <v>0.25</v>
      </c>
      <c r="G14" s="246">
        <f t="shared" si="0"/>
        <v>5.75</v>
      </c>
      <c r="H14" s="242">
        <f t="shared" si="1"/>
        <v>6</v>
      </c>
      <c r="I14" s="246">
        <f t="shared" si="2"/>
        <v>6.25</v>
      </c>
      <c r="J14" s="242">
        <v>6.5</v>
      </c>
      <c r="K14" s="246">
        <f t="shared" si="3"/>
        <v>6.75</v>
      </c>
      <c r="L14" s="242">
        <f t="shared" si="4"/>
        <v>7</v>
      </c>
      <c r="M14" s="248">
        <v>0.25</v>
      </c>
      <c r="N14" s="244"/>
      <c r="O14" s="244"/>
      <c r="P14"/>
      <c r="Q14"/>
      <c r="R14"/>
      <c r="S14"/>
      <c r="T14"/>
      <c r="U14"/>
      <c r="V14"/>
      <c r="W14"/>
      <c r="X14" s="217"/>
      <c r="Y14" s="217"/>
      <c r="Z14" s="217"/>
    </row>
    <row r="15" spans="1:26" ht="31.55" customHeight="1">
      <c r="A15" s="238">
        <v>10</v>
      </c>
      <c r="B15" s="349" t="s">
        <v>116</v>
      </c>
      <c r="C15" s="347"/>
      <c r="D15" s="348"/>
      <c r="E15" s="240" t="s">
        <v>117</v>
      </c>
      <c r="F15" s="241">
        <v>0.25</v>
      </c>
      <c r="G15" s="249">
        <f t="shared" si="0"/>
        <v>1.1811023622047243</v>
      </c>
      <c r="H15" s="249">
        <f t="shared" si="1"/>
        <v>1.1811023622047243</v>
      </c>
      <c r="I15" s="249">
        <f t="shared" ref="I15:I16" si="5">J15</f>
        <v>1.1811023622047243</v>
      </c>
      <c r="J15" s="249">
        <f>3/2.54</f>
        <v>1.1811023622047243</v>
      </c>
      <c r="K15" s="249">
        <f t="shared" ref="K15:L19" si="6">J15</f>
        <v>1.1811023622047243</v>
      </c>
      <c r="L15" s="249">
        <f t="shared" si="4"/>
        <v>1.1811023622047243</v>
      </c>
      <c r="M15" s="250">
        <v>0</v>
      </c>
      <c r="N15" s="251"/>
      <c r="O15" s="251"/>
      <c r="P15"/>
      <c r="Q15"/>
      <c r="R15"/>
      <c r="S15"/>
      <c r="T15"/>
      <c r="U15"/>
      <c r="V15"/>
      <c r="W15"/>
      <c r="X15" s="217"/>
      <c r="Y15" s="217"/>
      <c r="Z15" s="217"/>
    </row>
    <row r="16" spans="1:26" ht="25.5" customHeight="1">
      <c r="A16" s="238">
        <v>11</v>
      </c>
      <c r="B16" s="349" t="s">
        <v>212</v>
      </c>
      <c r="C16" s="347"/>
      <c r="D16" s="348"/>
      <c r="E16" s="240" t="s">
        <v>213</v>
      </c>
      <c r="F16" s="241">
        <v>0.25</v>
      </c>
      <c r="G16" s="249">
        <f t="shared" si="0"/>
        <v>30.11811023622047</v>
      </c>
      <c r="H16" s="249">
        <f t="shared" si="1"/>
        <v>30.11811023622047</v>
      </c>
      <c r="I16" s="249">
        <f t="shared" si="5"/>
        <v>30.11811023622047</v>
      </c>
      <c r="J16" s="249">
        <f>76.5/2.54</f>
        <v>30.11811023622047</v>
      </c>
      <c r="K16" s="249">
        <f t="shared" si="6"/>
        <v>30.11811023622047</v>
      </c>
      <c r="L16" s="249">
        <f t="shared" si="4"/>
        <v>30.11811023622047</v>
      </c>
      <c r="M16" s="250">
        <v>0</v>
      </c>
      <c r="N16" s="244"/>
      <c r="O16" s="244" t="s">
        <v>204</v>
      </c>
      <c r="P16"/>
      <c r="Q16"/>
      <c r="R16"/>
      <c r="S16"/>
      <c r="T16"/>
      <c r="U16"/>
      <c r="V16"/>
      <c r="W16"/>
      <c r="X16" s="217"/>
      <c r="Y16" s="217"/>
      <c r="Z16" s="217"/>
    </row>
    <row r="17" spans="1:26" ht="31.55" customHeight="1">
      <c r="A17" s="238">
        <v>12</v>
      </c>
      <c r="B17" s="349" t="s">
        <v>118</v>
      </c>
      <c r="C17" s="347"/>
      <c r="D17" s="348"/>
      <c r="E17" s="240" t="s">
        <v>119</v>
      </c>
      <c r="F17" s="241">
        <v>0.125</v>
      </c>
      <c r="G17" s="242">
        <f t="shared" si="0"/>
        <v>1.9685039370078741</v>
      </c>
      <c r="H17" s="242">
        <f t="shared" ref="H17:I18" si="7">I17</f>
        <v>1.9685039370078741</v>
      </c>
      <c r="I17" s="242">
        <f t="shared" si="7"/>
        <v>1.9685039370078741</v>
      </c>
      <c r="J17" s="242">
        <f>5/2.54</f>
        <v>1.9685039370078741</v>
      </c>
      <c r="K17" s="242">
        <f t="shared" si="6"/>
        <v>1.9685039370078741</v>
      </c>
      <c r="L17" s="242">
        <f t="shared" si="6"/>
        <v>1.9685039370078741</v>
      </c>
      <c r="M17" s="250">
        <v>0</v>
      </c>
      <c r="N17" s="252"/>
      <c r="O17" s="252"/>
      <c r="P17"/>
      <c r="Q17"/>
      <c r="R17"/>
      <c r="S17"/>
      <c r="T17"/>
      <c r="U17"/>
      <c r="V17"/>
      <c r="W17"/>
      <c r="X17" s="217"/>
      <c r="Y17" s="217"/>
      <c r="Z17" s="217"/>
    </row>
    <row r="18" spans="1:26" ht="25.35" customHeight="1">
      <c r="A18" s="238">
        <v>13</v>
      </c>
      <c r="B18" s="349" t="s">
        <v>120</v>
      </c>
      <c r="C18" s="347"/>
      <c r="D18" s="348"/>
      <c r="E18" s="240" t="s">
        <v>121</v>
      </c>
      <c r="F18" s="241">
        <v>0.25</v>
      </c>
      <c r="G18" s="241">
        <f t="shared" si="0"/>
        <v>6.5</v>
      </c>
      <c r="H18" s="241">
        <f t="shared" si="7"/>
        <v>6.5</v>
      </c>
      <c r="I18" s="241">
        <f t="shared" si="7"/>
        <v>6.5</v>
      </c>
      <c r="J18" s="260">
        <v>6.5</v>
      </c>
      <c r="K18" s="241">
        <f t="shared" si="6"/>
        <v>6.5</v>
      </c>
      <c r="L18" s="241">
        <f t="shared" si="6"/>
        <v>6.5</v>
      </c>
      <c r="M18" s="250">
        <v>0</v>
      </c>
      <c r="N18" s="264" t="s">
        <v>233</v>
      </c>
      <c r="O18" s="252"/>
      <c r="P18"/>
      <c r="Q18"/>
      <c r="R18"/>
      <c r="S18"/>
      <c r="T18"/>
      <c r="U18"/>
      <c r="V18"/>
      <c r="W18"/>
      <c r="X18" s="217"/>
      <c r="Y18" s="217"/>
      <c r="Z18" s="217"/>
    </row>
    <row r="19" spans="1:26" ht="31.55" customHeight="1">
      <c r="A19" s="238">
        <v>14</v>
      </c>
      <c r="B19" s="346" t="s">
        <v>122</v>
      </c>
      <c r="C19" s="347"/>
      <c r="D19" s="348"/>
      <c r="E19" s="240" t="s">
        <v>123</v>
      </c>
      <c r="F19" s="241">
        <v>0.25</v>
      </c>
      <c r="G19" s="241">
        <f t="shared" ref="G19:I19" si="8">H19</f>
        <v>6.5</v>
      </c>
      <c r="H19" s="241">
        <f t="shared" si="8"/>
        <v>6.5</v>
      </c>
      <c r="I19" s="241">
        <f t="shared" si="8"/>
        <v>6.5</v>
      </c>
      <c r="J19" s="260">
        <v>6.5</v>
      </c>
      <c r="K19" s="241">
        <f t="shared" si="6"/>
        <v>6.5</v>
      </c>
      <c r="L19" s="241">
        <f t="shared" si="6"/>
        <v>6.5</v>
      </c>
      <c r="M19" s="250">
        <v>0</v>
      </c>
      <c r="N19" s="265" t="s">
        <v>232</v>
      </c>
      <c r="O19" s="253"/>
      <c r="P19"/>
      <c r="Q19"/>
      <c r="R19"/>
      <c r="S19"/>
      <c r="T19"/>
      <c r="U19"/>
      <c r="V19"/>
      <c r="W19"/>
      <c r="X19" s="217"/>
      <c r="Y19" s="217"/>
      <c r="Z19" s="217"/>
    </row>
    <row r="20" spans="1:26" ht="31.55" customHeight="1">
      <c r="A20" s="238">
        <v>15</v>
      </c>
      <c r="B20" s="346" t="s">
        <v>214</v>
      </c>
      <c r="C20" s="347"/>
      <c r="D20" s="348"/>
      <c r="E20" s="240" t="s">
        <v>215</v>
      </c>
      <c r="F20" s="241">
        <v>0.25</v>
      </c>
      <c r="G20" s="241">
        <f t="shared" ref="G20" si="9">H20</f>
        <v>6.5</v>
      </c>
      <c r="H20" s="241">
        <f t="shared" ref="H20" si="10">I20</f>
        <v>6.5</v>
      </c>
      <c r="I20" s="241">
        <f t="shared" ref="I20" si="11">J20</f>
        <v>6.5</v>
      </c>
      <c r="J20" s="260">
        <v>6.5</v>
      </c>
      <c r="K20" s="241">
        <f t="shared" ref="K20" si="12">J20</f>
        <v>6.5</v>
      </c>
      <c r="L20" s="241">
        <f t="shared" ref="L20" si="13">K20</f>
        <v>6.5</v>
      </c>
      <c r="M20" s="250"/>
      <c r="N20" s="264" t="s">
        <v>233</v>
      </c>
      <c r="O20" s="251" t="s">
        <v>216</v>
      </c>
      <c r="P20" s="216"/>
      <c r="Q20" s="217"/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:26" ht="41.2" customHeight="1">
      <c r="A21" s="239"/>
      <c r="B21" s="346" t="s">
        <v>217</v>
      </c>
      <c r="C21" s="347"/>
      <c r="D21" s="348"/>
      <c r="E21" s="240" t="s">
        <v>218</v>
      </c>
      <c r="F21" s="241"/>
      <c r="G21" s="242">
        <f t="shared" ref="G21:I21" si="14">H21-5</f>
        <v>86</v>
      </c>
      <c r="H21" s="242">
        <f t="shared" si="14"/>
        <v>91</v>
      </c>
      <c r="I21" s="242">
        <f t="shared" si="14"/>
        <v>96</v>
      </c>
      <c r="J21" s="242">
        <v>101</v>
      </c>
      <c r="K21" s="242">
        <f t="shared" ref="K21:L21" si="15">J21+5</f>
        <v>106</v>
      </c>
      <c r="L21" s="242">
        <f t="shared" si="15"/>
        <v>111</v>
      </c>
      <c r="M21" s="250">
        <v>0</v>
      </c>
      <c r="N21" s="254"/>
      <c r="O21" s="254"/>
      <c r="P21" s="216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26" ht="34.6" customHeight="1">
      <c r="A22" s="239"/>
      <c r="B22" s="346" t="s">
        <v>219</v>
      </c>
      <c r="C22" s="347"/>
      <c r="D22" s="348"/>
      <c r="E22" s="240" t="s">
        <v>220</v>
      </c>
      <c r="F22" s="241"/>
      <c r="G22" s="242">
        <f>G14*4+17</f>
        <v>40</v>
      </c>
      <c r="H22" s="242">
        <f t="shared" ref="G22:J22" si="16">H14*4+17</f>
        <v>41</v>
      </c>
      <c r="I22" s="242">
        <f>I14*4+17</f>
        <v>42</v>
      </c>
      <c r="J22" s="242">
        <f>J14*4+17</f>
        <v>43</v>
      </c>
      <c r="K22" s="242">
        <f t="shared" ref="K22:L22" si="17">K14*4+17</f>
        <v>44</v>
      </c>
      <c r="L22" s="242">
        <f t="shared" si="17"/>
        <v>45</v>
      </c>
      <c r="M22" s="250">
        <v>0</v>
      </c>
      <c r="N22" s="254"/>
      <c r="O22" s="254"/>
      <c r="P22" s="216"/>
      <c r="Q22" s="217"/>
      <c r="R22" s="217"/>
      <c r="S22" s="217"/>
      <c r="T22" s="217"/>
      <c r="U22" s="217"/>
      <c r="V22" s="217"/>
      <c r="W22" s="217"/>
      <c r="X22" s="217"/>
      <c r="Y22" s="217"/>
      <c r="Z22" s="217"/>
    </row>
    <row r="23" spans="1:26" ht="54" customHeight="1">
      <c r="A23" s="239"/>
      <c r="B23" s="346" t="s">
        <v>221</v>
      </c>
      <c r="C23" s="347"/>
      <c r="D23" s="348"/>
      <c r="E23" s="240" t="s">
        <v>222</v>
      </c>
      <c r="F23" s="241"/>
      <c r="G23" s="242">
        <f t="shared" ref="G23:I23" si="18">H23-5</f>
        <v>119</v>
      </c>
      <c r="H23" s="242">
        <f t="shared" si="18"/>
        <v>124</v>
      </c>
      <c r="I23" s="242">
        <f t="shared" si="18"/>
        <v>129</v>
      </c>
      <c r="J23" s="242">
        <v>134</v>
      </c>
      <c r="K23" s="242">
        <f t="shared" ref="K23:L23" si="19">J23+5</f>
        <v>139</v>
      </c>
      <c r="L23" s="242">
        <f t="shared" si="19"/>
        <v>144</v>
      </c>
      <c r="M23" s="250">
        <v>0</v>
      </c>
      <c r="N23" s="254"/>
      <c r="O23" s="254"/>
      <c r="P23" s="216"/>
      <c r="Q23" s="217"/>
      <c r="R23" s="217"/>
      <c r="S23" s="217"/>
      <c r="T23" s="217"/>
      <c r="U23" s="217"/>
      <c r="V23" s="217"/>
      <c r="W23" s="217"/>
      <c r="X23" s="217"/>
      <c r="Y23" s="217"/>
      <c r="Z23" s="217"/>
    </row>
    <row r="24" spans="1:26" ht="21.05" customHeight="1">
      <c r="A24" s="239"/>
      <c r="B24" s="255" t="s">
        <v>223</v>
      </c>
      <c r="C24" s="255"/>
      <c r="D24" s="255"/>
      <c r="E24" s="255"/>
      <c r="F24" s="256"/>
      <c r="G24" s="257"/>
      <c r="H24" s="257"/>
      <c r="I24" s="257"/>
      <c r="J24" s="257"/>
      <c r="K24" s="257"/>
      <c r="L24" s="257"/>
      <c r="M24" s="257"/>
      <c r="N24" s="239"/>
      <c r="O24" s="239"/>
      <c r="P24" s="216"/>
      <c r="Q24" s="217"/>
      <c r="R24" s="217"/>
      <c r="S24" s="217"/>
      <c r="T24" s="217"/>
      <c r="U24" s="217"/>
      <c r="V24" s="217"/>
      <c r="W24" s="217"/>
      <c r="X24" s="217"/>
      <c r="Y24" s="217"/>
      <c r="Z24" s="217"/>
    </row>
    <row r="25" spans="1:26" ht="37.450000000000003" customHeight="1">
      <c r="E25" s="266" t="s">
        <v>235</v>
      </c>
      <c r="J25" s="267" t="s">
        <v>234</v>
      </c>
    </row>
    <row r="64" ht="14.4"/>
    <row r="65" ht="14.4"/>
    <row r="66" ht="14.4"/>
    <row r="105" spans="3:3" ht="15" customHeight="1">
      <c r="C105" s="218" t="s">
        <v>231</v>
      </c>
    </row>
    <row r="109" spans="3:3" ht="15" customHeight="1">
      <c r="C109" s="258" t="s">
        <v>229</v>
      </c>
    </row>
    <row r="110" spans="3:3" ht="15" customHeight="1">
      <c r="C110" s="258" t="s">
        <v>230</v>
      </c>
    </row>
  </sheetData>
  <mergeCells count="31">
    <mergeCell ref="B6:D6"/>
    <mergeCell ref="A1:C1"/>
    <mergeCell ref="D1:E1"/>
    <mergeCell ref="F1:G1"/>
    <mergeCell ref="H1:J1"/>
    <mergeCell ref="A2:C2"/>
    <mergeCell ref="D2:E2"/>
    <mergeCell ref="F2:G2"/>
    <mergeCell ref="H2:J2"/>
    <mergeCell ref="A3:C3"/>
    <mergeCell ref="D3:E3"/>
    <mergeCell ref="F3:G3"/>
    <mergeCell ref="H3:J3"/>
    <mergeCell ref="B5:D5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B23:D23"/>
  </mergeCells>
  <pageMargins left="0" right="0" top="0.25" bottom="0.25" header="0" footer="0"/>
  <pageSetup scale="65" fitToHeight="0" orientation="landscape" r:id="rId1"/>
  <headerFooter>
    <oddHeader>&amp;RMEASUREMENT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210D-5E5C-4376-840F-A4236A3717B1}">
  <sheetPr>
    <pageSetUpPr fitToPage="1"/>
  </sheetPr>
  <dimension ref="A1:H64"/>
  <sheetViews>
    <sheetView view="pageBreakPreview" topLeftCell="A10" zoomScale="85" zoomScaleNormal="100" zoomScaleSheetLayoutView="85" zoomScalePageLayoutView="70" workbookViewId="0">
      <selection activeCell="G14" sqref="G14"/>
    </sheetView>
  </sheetViews>
  <sheetFormatPr defaultColWidth="9.796875" defaultRowHeight="18.45"/>
  <cols>
    <col min="1" max="1" width="3.796875" style="208" customWidth="1"/>
    <col min="2" max="2" width="18.796875" style="208" customWidth="1"/>
    <col min="3" max="3" width="13.796875" style="208" customWidth="1"/>
    <col min="4" max="4" width="16.296875" style="208" customWidth="1"/>
    <col min="5" max="6" width="12.796875" style="212" customWidth="1"/>
    <col min="7" max="7" width="14" style="208" bestFit="1" customWidth="1"/>
    <col min="8" max="8" width="28.5" style="208" customWidth="1"/>
    <col min="9" max="256" width="9.796875" style="208"/>
    <col min="257" max="257" width="3.796875" style="208" customWidth="1"/>
    <col min="258" max="259" width="9.5" style="208" customWidth="1"/>
    <col min="260" max="261" width="14.69921875" style="208" customWidth="1"/>
    <col min="262" max="262" width="0" style="208" hidden="1" customWidth="1"/>
    <col min="263" max="269" width="9.5" style="208" customWidth="1"/>
    <col min="270" max="512" width="9.796875" style="208"/>
    <col min="513" max="513" width="3.796875" style="208" customWidth="1"/>
    <col min="514" max="515" width="9.5" style="208" customWidth="1"/>
    <col min="516" max="517" width="14.69921875" style="208" customWidth="1"/>
    <col min="518" max="518" width="0" style="208" hidden="1" customWidth="1"/>
    <col min="519" max="525" width="9.5" style="208" customWidth="1"/>
    <col min="526" max="768" width="9.796875" style="208"/>
    <col min="769" max="769" width="3.796875" style="208" customWidth="1"/>
    <col min="770" max="771" width="9.5" style="208" customWidth="1"/>
    <col min="772" max="773" width="14.69921875" style="208" customWidth="1"/>
    <col min="774" max="774" width="0" style="208" hidden="1" customWidth="1"/>
    <col min="775" max="781" width="9.5" style="208" customWidth="1"/>
    <col min="782" max="1024" width="9.796875" style="208"/>
    <col min="1025" max="1025" width="3.796875" style="208" customWidth="1"/>
    <col min="1026" max="1027" width="9.5" style="208" customWidth="1"/>
    <col min="1028" max="1029" width="14.69921875" style="208" customWidth="1"/>
    <col min="1030" max="1030" width="0" style="208" hidden="1" customWidth="1"/>
    <col min="1031" max="1037" width="9.5" style="208" customWidth="1"/>
    <col min="1038" max="1280" width="9.796875" style="208"/>
    <col min="1281" max="1281" width="3.796875" style="208" customWidth="1"/>
    <col min="1282" max="1283" width="9.5" style="208" customWidth="1"/>
    <col min="1284" max="1285" width="14.69921875" style="208" customWidth="1"/>
    <col min="1286" max="1286" width="0" style="208" hidden="1" customWidth="1"/>
    <col min="1287" max="1293" width="9.5" style="208" customWidth="1"/>
    <col min="1294" max="1536" width="9.796875" style="208"/>
    <col min="1537" max="1537" width="3.796875" style="208" customWidth="1"/>
    <col min="1538" max="1539" width="9.5" style="208" customWidth="1"/>
    <col min="1540" max="1541" width="14.69921875" style="208" customWidth="1"/>
    <col min="1542" max="1542" width="0" style="208" hidden="1" customWidth="1"/>
    <col min="1543" max="1549" width="9.5" style="208" customWidth="1"/>
    <col min="1550" max="1792" width="9.796875" style="208"/>
    <col min="1793" max="1793" width="3.796875" style="208" customWidth="1"/>
    <col min="1794" max="1795" width="9.5" style="208" customWidth="1"/>
    <col min="1796" max="1797" width="14.69921875" style="208" customWidth="1"/>
    <col min="1798" max="1798" width="0" style="208" hidden="1" customWidth="1"/>
    <col min="1799" max="1805" width="9.5" style="208" customWidth="1"/>
    <col min="1806" max="2048" width="9.796875" style="208"/>
    <col min="2049" max="2049" width="3.796875" style="208" customWidth="1"/>
    <col min="2050" max="2051" width="9.5" style="208" customWidth="1"/>
    <col min="2052" max="2053" width="14.69921875" style="208" customWidth="1"/>
    <col min="2054" max="2054" width="0" style="208" hidden="1" customWidth="1"/>
    <col min="2055" max="2061" width="9.5" style="208" customWidth="1"/>
    <col min="2062" max="2304" width="9.796875" style="208"/>
    <col min="2305" max="2305" width="3.796875" style="208" customWidth="1"/>
    <col min="2306" max="2307" width="9.5" style="208" customWidth="1"/>
    <col min="2308" max="2309" width="14.69921875" style="208" customWidth="1"/>
    <col min="2310" max="2310" width="0" style="208" hidden="1" customWidth="1"/>
    <col min="2311" max="2317" width="9.5" style="208" customWidth="1"/>
    <col min="2318" max="2560" width="9.796875" style="208"/>
    <col min="2561" max="2561" width="3.796875" style="208" customWidth="1"/>
    <col min="2562" max="2563" width="9.5" style="208" customWidth="1"/>
    <col min="2564" max="2565" width="14.69921875" style="208" customWidth="1"/>
    <col min="2566" max="2566" width="0" style="208" hidden="1" customWidth="1"/>
    <col min="2567" max="2573" width="9.5" style="208" customWidth="1"/>
    <col min="2574" max="2816" width="9.796875" style="208"/>
    <col min="2817" max="2817" width="3.796875" style="208" customWidth="1"/>
    <col min="2818" max="2819" width="9.5" style="208" customWidth="1"/>
    <col min="2820" max="2821" width="14.69921875" style="208" customWidth="1"/>
    <col min="2822" max="2822" width="0" style="208" hidden="1" customWidth="1"/>
    <col min="2823" max="2829" width="9.5" style="208" customWidth="1"/>
    <col min="2830" max="3072" width="9.796875" style="208"/>
    <col min="3073" max="3073" width="3.796875" style="208" customWidth="1"/>
    <col min="3074" max="3075" width="9.5" style="208" customWidth="1"/>
    <col min="3076" max="3077" width="14.69921875" style="208" customWidth="1"/>
    <col min="3078" max="3078" width="0" style="208" hidden="1" customWidth="1"/>
    <col min="3079" max="3085" width="9.5" style="208" customWidth="1"/>
    <col min="3086" max="3328" width="9.796875" style="208"/>
    <col min="3329" max="3329" width="3.796875" style="208" customWidth="1"/>
    <col min="3330" max="3331" width="9.5" style="208" customWidth="1"/>
    <col min="3332" max="3333" width="14.69921875" style="208" customWidth="1"/>
    <col min="3334" max="3334" width="0" style="208" hidden="1" customWidth="1"/>
    <col min="3335" max="3341" width="9.5" style="208" customWidth="1"/>
    <col min="3342" max="3584" width="9.796875" style="208"/>
    <col min="3585" max="3585" width="3.796875" style="208" customWidth="1"/>
    <col min="3586" max="3587" width="9.5" style="208" customWidth="1"/>
    <col min="3588" max="3589" width="14.69921875" style="208" customWidth="1"/>
    <col min="3590" max="3590" width="0" style="208" hidden="1" customWidth="1"/>
    <col min="3591" max="3597" width="9.5" style="208" customWidth="1"/>
    <col min="3598" max="3840" width="9.796875" style="208"/>
    <col min="3841" max="3841" width="3.796875" style="208" customWidth="1"/>
    <col min="3842" max="3843" width="9.5" style="208" customWidth="1"/>
    <col min="3844" max="3845" width="14.69921875" style="208" customWidth="1"/>
    <col min="3846" max="3846" width="0" style="208" hidden="1" customWidth="1"/>
    <col min="3847" max="3853" width="9.5" style="208" customWidth="1"/>
    <col min="3854" max="4096" width="9.796875" style="208"/>
    <col min="4097" max="4097" width="3.796875" style="208" customWidth="1"/>
    <col min="4098" max="4099" width="9.5" style="208" customWidth="1"/>
    <col min="4100" max="4101" width="14.69921875" style="208" customWidth="1"/>
    <col min="4102" max="4102" width="0" style="208" hidden="1" customWidth="1"/>
    <col min="4103" max="4109" width="9.5" style="208" customWidth="1"/>
    <col min="4110" max="4352" width="9.796875" style="208"/>
    <col min="4353" max="4353" width="3.796875" style="208" customWidth="1"/>
    <col min="4354" max="4355" width="9.5" style="208" customWidth="1"/>
    <col min="4356" max="4357" width="14.69921875" style="208" customWidth="1"/>
    <col min="4358" max="4358" width="0" style="208" hidden="1" customWidth="1"/>
    <col min="4359" max="4365" width="9.5" style="208" customWidth="1"/>
    <col min="4366" max="4608" width="9.796875" style="208"/>
    <col min="4609" max="4609" width="3.796875" style="208" customWidth="1"/>
    <col min="4610" max="4611" width="9.5" style="208" customWidth="1"/>
    <col min="4612" max="4613" width="14.69921875" style="208" customWidth="1"/>
    <col min="4614" max="4614" width="0" style="208" hidden="1" customWidth="1"/>
    <col min="4615" max="4621" width="9.5" style="208" customWidth="1"/>
    <col min="4622" max="4864" width="9.796875" style="208"/>
    <col min="4865" max="4865" width="3.796875" style="208" customWidth="1"/>
    <col min="4866" max="4867" width="9.5" style="208" customWidth="1"/>
    <col min="4868" max="4869" width="14.69921875" style="208" customWidth="1"/>
    <col min="4870" max="4870" width="0" style="208" hidden="1" customWidth="1"/>
    <col min="4871" max="4877" width="9.5" style="208" customWidth="1"/>
    <col min="4878" max="5120" width="9.796875" style="208"/>
    <col min="5121" max="5121" width="3.796875" style="208" customWidth="1"/>
    <col min="5122" max="5123" width="9.5" style="208" customWidth="1"/>
    <col min="5124" max="5125" width="14.69921875" style="208" customWidth="1"/>
    <col min="5126" max="5126" width="0" style="208" hidden="1" customWidth="1"/>
    <col min="5127" max="5133" width="9.5" style="208" customWidth="1"/>
    <col min="5134" max="5376" width="9.796875" style="208"/>
    <col min="5377" max="5377" width="3.796875" style="208" customWidth="1"/>
    <col min="5378" max="5379" width="9.5" style="208" customWidth="1"/>
    <col min="5380" max="5381" width="14.69921875" style="208" customWidth="1"/>
    <col min="5382" max="5382" width="0" style="208" hidden="1" customWidth="1"/>
    <col min="5383" max="5389" width="9.5" style="208" customWidth="1"/>
    <col min="5390" max="5632" width="9.796875" style="208"/>
    <col min="5633" max="5633" width="3.796875" style="208" customWidth="1"/>
    <col min="5634" max="5635" width="9.5" style="208" customWidth="1"/>
    <col min="5636" max="5637" width="14.69921875" style="208" customWidth="1"/>
    <col min="5638" max="5638" width="0" style="208" hidden="1" customWidth="1"/>
    <col min="5639" max="5645" width="9.5" style="208" customWidth="1"/>
    <col min="5646" max="5888" width="9.796875" style="208"/>
    <col min="5889" max="5889" width="3.796875" style="208" customWidth="1"/>
    <col min="5890" max="5891" width="9.5" style="208" customWidth="1"/>
    <col min="5892" max="5893" width="14.69921875" style="208" customWidth="1"/>
    <col min="5894" max="5894" width="0" style="208" hidden="1" customWidth="1"/>
    <col min="5895" max="5901" width="9.5" style="208" customWidth="1"/>
    <col min="5902" max="6144" width="9.796875" style="208"/>
    <col min="6145" max="6145" width="3.796875" style="208" customWidth="1"/>
    <col min="6146" max="6147" width="9.5" style="208" customWidth="1"/>
    <col min="6148" max="6149" width="14.69921875" style="208" customWidth="1"/>
    <col min="6150" max="6150" width="0" style="208" hidden="1" customWidth="1"/>
    <col min="6151" max="6157" width="9.5" style="208" customWidth="1"/>
    <col min="6158" max="6400" width="9.796875" style="208"/>
    <col min="6401" max="6401" width="3.796875" style="208" customWidth="1"/>
    <col min="6402" max="6403" width="9.5" style="208" customWidth="1"/>
    <col min="6404" max="6405" width="14.69921875" style="208" customWidth="1"/>
    <col min="6406" max="6406" width="0" style="208" hidden="1" customWidth="1"/>
    <col min="6407" max="6413" width="9.5" style="208" customWidth="1"/>
    <col min="6414" max="6656" width="9.796875" style="208"/>
    <col min="6657" max="6657" width="3.796875" style="208" customWidth="1"/>
    <col min="6658" max="6659" width="9.5" style="208" customWidth="1"/>
    <col min="6660" max="6661" width="14.69921875" style="208" customWidth="1"/>
    <col min="6662" max="6662" width="0" style="208" hidden="1" customWidth="1"/>
    <col min="6663" max="6669" width="9.5" style="208" customWidth="1"/>
    <col min="6670" max="6912" width="9.796875" style="208"/>
    <col min="6913" max="6913" width="3.796875" style="208" customWidth="1"/>
    <col min="6914" max="6915" width="9.5" style="208" customWidth="1"/>
    <col min="6916" max="6917" width="14.69921875" style="208" customWidth="1"/>
    <col min="6918" max="6918" width="0" style="208" hidden="1" customWidth="1"/>
    <col min="6919" max="6925" width="9.5" style="208" customWidth="1"/>
    <col min="6926" max="7168" width="9.796875" style="208"/>
    <col min="7169" max="7169" width="3.796875" style="208" customWidth="1"/>
    <col min="7170" max="7171" width="9.5" style="208" customWidth="1"/>
    <col min="7172" max="7173" width="14.69921875" style="208" customWidth="1"/>
    <col min="7174" max="7174" width="0" style="208" hidden="1" customWidth="1"/>
    <col min="7175" max="7181" width="9.5" style="208" customWidth="1"/>
    <col min="7182" max="7424" width="9.796875" style="208"/>
    <col min="7425" max="7425" width="3.796875" style="208" customWidth="1"/>
    <col min="7426" max="7427" width="9.5" style="208" customWidth="1"/>
    <col min="7428" max="7429" width="14.69921875" style="208" customWidth="1"/>
    <col min="7430" max="7430" width="0" style="208" hidden="1" customWidth="1"/>
    <col min="7431" max="7437" width="9.5" style="208" customWidth="1"/>
    <col min="7438" max="7680" width="9.796875" style="208"/>
    <col min="7681" max="7681" width="3.796875" style="208" customWidth="1"/>
    <col min="7682" max="7683" width="9.5" style="208" customWidth="1"/>
    <col min="7684" max="7685" width="14.69921875" style="208" customWidth="1"/>
    <col min="7686" max="7686" width="0" style="208" hidden="1" customWidth="1"/>
    <col min="7687" max="7693" width="9.5" style="208" customWidth="1"/>
    <col min="7694" max="7936" width="9.796875" style="208"/>
    <col min="7937" max="7937" width="3.796875" style="208" customWidth="1"/>
    <col min="7938" max="7939" width="9.5" style="208" customWidth="1"/>
    <col min="7940" max="7941" width="14.69921875" style="208" customWidth="1"/>
    <col min="7942" max="7942" width="0" style="208" hidden="1" customWidth="1"/>
    <col min="7943" max="7949" width="9.5" style="208" customWidth="1"/>
    <col min="7950" max="8192" width="9.796875" style="208"/>
    <col min="8193" max="8193" width="3.796875" style="208" customWidth="1"/>
    <col min="8194" max="8195" width="9.5" style="208" customWidth="1"/>
    <col min="8196" max="8197" width="14.69921875" style="208" customWidth="1"/>
    <col min="8198" max="8198" width="0" style="208" hidden="1" customWidth="1"/>
    <col min="8199" max="8205" width="9.5" style="208" customWidth="1"/>
    <col min="8206" max="8448" width="9.796875" style="208"/>
    <col min="8449" max="8449" width="3.796875" style="208" customWidth="1"/>
    <col min="8450" max="8451" width="9.5" style="208" customWidth="1"/>
    <col min="8452" max="8453" width="14.69921875" style="208" customWidth="1"/>
    <col min="8454" max="8454" width="0" style="208" hidden="1" customWidth="1"/>
    <col min="8455" max="8461" width="9.5" style="208" customWidth="1"/>
    <col min="8462" max="8704" width="9.796875" style="208"/>
    <col min="8705" max="8705" width="3.796875" style="208" customWidth="1"/>
    <col min="8706" max="8707" width="9.5" style="208" customWidth="1"/>
    <col min="8708" max="8709" width="14.69921875" style="208" customWidth="1"/>
    <col min="8710" max="8710" width="0" style="208" hidden="1" customWidth="1"/>
    <col min="8711" max="8717" width="9.5" style="208" customWidth="1"/>
    <col min="8718" max="8960" width="9.796875" style="208"/>
    <col min="8961" max="8961" width="3.796875" style="208" customWidth="1"/>
    <col min="8962" max="8963" width="9.5" style="208" customWidth="1"/>
    <col min="8964" max="8965" width="14.69921875" style="208" customWidth="1"/>
    <col min="8966" max="8966" width="0" style="208" hidden="1" customWidth="1"/>
    <col min="8967" max="8973" width="9.5" style="208" customWidth="1"/>
    <col min="8974" max="9216" width="9.796875" style="208"/>
    <col min="9217" max="9217" width="3.796875" style="208" customWidth="1"/>
    <col min="9218" max="9219" width="9.5" style="208" customWidth="1"/>
    <col min="9220" max="9221" width="14.69921875" style="208" customWidth="1"/>
    <col min="9222" max="9222" width="0" style="208" hidden="1" customWidth="1"/>
    <col min="9223" max="9229" width="9.5" style="208" customWidth="1"/>
    <col min="9230" max="9472" width="9.796875" style="208"/>
    <col min="9473" max="9473" width="3.796875" style="208" customWidth="1"/>
    <col min="9474" max="9475" width="9.5" style="208" customWidth="1"/>
    <col min="9476" max="9477" width="14.69921875" style="208" customWidth="1"/>
    <col min="9478" max="9478" width="0" style="208" hidden="1" customWidth="1"/>
    <col min="9479" max="9485" width="9.5" style="208" customWidth="1"/>
    <col min="9486" max="9728" width="9.796875" style="208"/>
    <col min="9729" max="9729" width="3.796875" style="208" customWidth="1"/>
    <col min="9730" max="9731" width="9.5" style="208" customWidth="1"/>
    <col min="9732" max="9733" width="14.69921875" style="208" customWidth="1"/>
    <col min="9734" max="9734" width="0" style="208" hidden="1" customWidth="1"/>
    <col min="9735" max="9741" width="9.5" style="208" customWidth="1"/>
    <col min="9742" max="9984" width="9.796875" style="208"/>
    <col min="9985" max="9985" width="3.796875" style="208" customWidth="1"/>
    <col min="9986" max="9987" width="9.5" style="208" customWidth="1"/>
    <col min="9988" max="9989" width="14.69921875" style="208" customWidth="1"/>
    <col min="9990" max="9990" width="0" style="208" hidden="1" customWidth="1"/>
    <col min="9991" max="9997" width="9.5" style="208" customWidth="1"/>
    <col min="9998" max="10240" width="9.796875" style="208"/>
    <col min="10241" max="10241" width="3.796875" style="208" customWidth="1"/>
    <col min="10242" max="10243" width="9.5" style="208" customWidth="1"/>
    <col min="10244" max="10245" width="14.69921875" style="208" customWidth="1"/>
    <col min="10246" max="10246" width="0" style="208" hidden="1" customWidth="1"/>
    <col min="10247" max="10253" width="9.5" style="208" customWidth="1"/>
    <col min="10254" max="10496" width="9.796875" style="208"/>
    <col min="10497" max="10497" width="3.796875" style="208" customWidth="1"/>
    <col min="10498" max="10499" width="9.5" style="208" customWidth="1"/>
    <col min="10500" max="10501" width="14.69921875" style="208" customWidth="1"/>
    <col min="10502" max="10502" width="0" style="208" hidden="1" customWidth="1"/>
    <col min="10503" max="10509" width="9.5" style="208" customWidth="1"/>
    <col min="10510" max="10752" width="9.796875" style="208"/>
    <col min="10753" max="10753" width="3.796875" style="208" customWidth="1"/>
    <col min="10754" max="10755" width="9.5" style="208" customWidth="1"/>
    <col min="10756" max="10757" width="14.69921875" style="208" customWidth="1"/>
    <col min="10758" max="10758" width="0" style="208" hidden="1" customWidth="1"/>
    <col min="10759" max="10765" width="9.5" style="208" customWidth="1"/>
    <col min="10766" max="11008" width="9.796875" style="208"/>
    <col min="11009" max="11009" width="3.796875" style="208" customWidth="1"/>
    <col min="11010" max="11011" width="9.5" style="208" customWidth="1"/>
    <col min="11012" max="11013" width="14.69921875" style="208" customWidth="1"/>
    <col min="11014" max="11014" width="0" style="208" hidden="1" customWidth="1"/>
    <col min="11015" max="11021" width="9.5" style="208" customWidth="1"/>
    <col min="11022" max="11264" width="9.796875" style="208"/>
    <col min="11265" max="11265" width="3.796875" style="208" customWidth="1"/>
    <col min="11266" max="11267" width="9.5" style="208" customWidth="1"/>
    <col min="11268" max="11269" width="14.69921875" style="208" customWidth="1"/>
    <col min="11270" max="11270" width="0" style="208" hidden="1" customWidth="1"/>
    <col min="11271" max="11277" width="9.5" style="208" customWidth="1"/>
    <col min="11278" max="11520" width="9.796875" style="208"/>
    <col min="11521" max="11521" width="3.796875" style="208" customWidth="1"/>
    <col min="11522" max="11523" width="9.5" style="208" customWidth="1"/>
    <col min="11524" max="11525" width="14.69921875" style="208" customWidth="1"/>
    <col min="11526" max="11526" width="0" style="208" hidden="1" customWidth="1"/>
    <col min="11527" max="11533" width="9.5" style="208" customWidth="1"/>
    <col min="11534" max="11776" width="9.796875" style="208"/>
    <col min="11777" max="11777" width="3.796875" style="208" customWidth="1"/>
    <col min="11778" max="11779" width="9.5" style="208" customWidth="1"/>
    <col min="11780" max="11781" width="14.69921875" style="208" customWidth="1"/>
    <col min="11782" max="11782" width="0" style="208" hidden="1" customWidth="1"/>
    <col min="11783" max="11789" width="9.5" style="208" customWidth="1"/>
    <col min="11790" max="12032" width="9.796875" style="208"/>
    <col min="12033" max="12033" width="3.796875" style="208" customWidth="1"/>
    <col min="12034" max="12035" width="9.5" style="208" customWidth="1"/>
    <col min="12036" max="12037" width="14.69921875" style="208" customWidth="1"/>
    <col min="12038" max="12038" width="0" style="208" hidden="1" customWidth="1"/>
    <col min="12039" max="12045" width="9.5" style="208" customWidth="1"/>
    <col min="12046" max="12288" width="9.796875" style="208"/>
    <col min="12289" max="12289" width="3.796875" style="208" customWidth="1"/>
    <col min="12290" max="12291" width="9.5" style="208" customWidth="1"/>
    <col min="12292" max="12293" width="14.69921875" style="208" customWidth="1"/>
    <col min="12294" max="12294" width="0" style="208" hidden="1" customWidth="1"/>
    <col min="12295" max="12301" width="9.5" style="208" customWidth="1"/>
    <col min="12302" max="12544" width="9.796875" style="208"/>
    <col min="12545" max="12545" width="3.796875" style="208" customWidth="1"/>
    <col min="12546" max="12547" width="9.5" style="208" customWidth="1"/>
    <col min="12548" max="12549" width="14.69921875" style="208" customWidth="1"/>
    <col min="12550" max="12550" width="0" style="208" hidden="1" customWidth="1"/>
    <col min="12551" max="12557" width="9.5" style="208" customWidth="1"/>
    <col min="12558" max="12800" width="9.796875" style="208"/>
    <col min="12801" max="12801" width="3.796875" style="208" customWidth="1"/>
    <col min="12802" max="12803" width="9.5" style="208" customWidth="1"/>
    <col min="12804" max="12805" width="14.69921875" style="208" customWidth="1"/>
    <col min="12806" max="12806" width="0" style="208" hidden="1" customWidth="1"/>
    <col min="12807" max="12813" width="9.5" style="208" customWidth="1"/>
    <col min="12814" max="13056" width="9.796875" style="208"/>
    <col min="13057" max="13057" width="3.796875" style="208" customWidth="1"/>
    <col min="13058" max="13059" width="9.5" style="208" customWidth="1"/>
    <col min="13060" max="13061" width="14.69921875" style="208" customWidth="1"/>
    <col min="13062" max="13062" width="0" style="208" hidden="1" customWidth="1"/>
    <col min="13063" max="13069" width="9.5" style="208" customWidth="1"/>
    <col min="13070" max="13312" width="9.796875" style="208"/>
    <col min="13313" max="13313" width="3.796875" style="208" customWidth="1"/>
    <col min="13314" max="13315" width="9.5" style="208" customWidth="1"/>
    <col min="13316" max="13317" width="14.69921875" style="208" customWidth="1"/>
    <col min="13318" max="13318" width="0" style="208" hidden="1" customWidth="1"/>
    <col min="13319" max="13325" width="9.5" style="208" customWidth="1"/>
    <col min="13326" max="13568" width="9.796875" style="208"/>
    <col min="13569" max="13569" width="3.796875" style="208" customWidth="1"/>
    <col min="13570" max="13571" width="9.5" style="208" customWidth="1"/>
    <col min="13572" max="13573" width="14.69921875" style="208" customWidth="1"/>
    <col min="13574" max="13574" width="0" style="208" hidden="1" customWidth="1"/>
    <col min="13575" max="13581" width="9.5" style="208" customWidth="1"/>
    <col min="13582" max="13824" width="9.796875" style="208"/>
    <col min="13825" max="13825" width="3.796875" style="208" customWidth="1"/>
    <col min="13826" max="13827" width="9.5" style="208" customWidth="1"/>
    <col min="13828" max="13829" width="14.69921875" style="208" customWidth="1"/>
    <col min="13830" max="13830" width="0" style="208" hidden="1" customWidth="1"/>
    <col min="13831" max="13837" width="9.5" style="208" customWidth="1"/>
    <col min="13838" max="14080" width="9.796875" style="208"/>
    <col min="14081" max="14081" width="3.796875" style="208" customWidth="1"/>
    <col min="14082" max="14083" width="9.5" style="208" customWidth="1"/>
    <col min="14084" max="14085" width="14.69921875" style="208" customWidth="1"/>
    <col min="14086" max="14086" width="0" style="208" hidden="1" customWidth="1"/>
    <col min="14087" max="14093" width="9.5" style="208" customWidth="1"/>
    <col min="14094" max="14336" width="9.796875" style="208"/>
    <col min="14337" max="14337" width="3.796875" style="208" customWidth="1"/>
    <col min="14338" max="14339" width="9.5" style="208" customWidth="1"/>
    <col min="14340" max="14341" width="14.69921875" style="208" customWidth="1"/>
    <col min="14342" max="14342" width="0" style="208" hidden="1" customWidth="1"/>
    <col min="14343" max="14349" width="9.5" style="208" customWidth="1"/>
    <col min="14350" max="14592" width="9.796875" style="208"/>
    <col min="14593" max="14593" width="3.796875" style="208" customWidth="1"/>
    <col min="14594" max="14595" width="9.5" style="208" customWidth="1"/>
    <col min="14596" max="14597" width="14.69921875" style="208" customWidth="1"/>
    <col min="14598" max="14598" width="0" style="208" hidden="1" customWidth="1"/>
    <col min="14599" max="14605" width="9.5" style="208" customWidth="1"/>
    <col min="14606" max="14848" width="9.796875" style="208"/>
    <col min="14849" max="14849" width="3.796875" style="208" customWidth="1"/>
    <col min="14850" max="14851" width="9.5" style="208" customWidth="1"/>
    <col min="14852" max="14853" width="14.69921875" style="208" customWidth="1"/>
    <col min="14854" max="14854" width="0" style="208" hidden="1" customWidth="1"/>
    <col min="14855" max="14861" width="9.5" style="208" customWidth="1"/>
    <col min="14862" max="15104" width="9.796875" style="208"/>
    <col min="15105" max="15105" width="3.796875" style="208" customWidth="1"/>
    <col min="15106" max="15107" width="9.5" style="208" customWidth="1"/>
    <col min="15108" max="15109" width="14.69921875" style="208" customWidth="1"/>
    <col min="15110" max="15110" width="0" style="208" hidden="1" customWidth="1"/>
    <col min="15111" max="15117" width="9.5" style="208" customWidth="1"/>
    <col min="15118" max="15360" width="9.796875" style="208"/>
    <col min="15361" max="15361" width="3.796875" style="208" customWidth="1"/>
    <col min="15362" max="15363" width="9.5" style="208" customWidth="1"/>
    <col min="15364" max="15365" width="14.69921875" style="208" customWidth="1"/>
    <col min="15366" max="15366" width="0" style="208" hidden="1" customWidth="1"/>
    <col min="15367" max="15373" width="9.5" style="208" customWidth="1"/>
    <col min="15374" max="15616" width="9.796875" style="208"/>
    <col min="15617" max="15617" width="3.796875" style="208" customWidth="1"/>
    <col min="15618" max="15619" width="9.5" style="208" customWidth="1"/>
    <col min="15620" max="15621" width="14.69921875" style="208" customWidth="1"/>
    <col min="15622" max="15622" width="0" style="208" hidden="1" customWidth="1"/>
    <col min="15623" max="15629" width="9.5" style="208" customWidth="1"/>
    <col min="15630" max="15872" width="9.796875" style="208"/>
    <col min="15873" max="15873" width="3.796875" style="208" customWidth="1"/>
    <col min="15874" max="15875" width="9.5" style="208" customWidth="1"/>
    <col min="15876" max="15877" width="14.69921875" style="208" customWidth="1"/>
    <col min="15878" max="15878" width="0" style="208" hidden="1" customWidth="1"/>
    <col min="15879" max="15885" width="9.5" style="208" customWidth="1"/>
    <col min="15886" max="16128" width="9.796875" style="208"/>
    <col min="16129" max="16129" width="3.796875" style="208" customWidth="1"/>
    <col min="16130" max="16131" width="9.5" style="208" customWidth="1"/>
    <col min="16132" max="16133" width="14.69921875" style="208" customWidth="1"/>
    <col min="16134" max="16134" width="0" style="208" hidden="1" customWidth="1"/>
    <col min="16135" max="16141" width="9.5" style="208" customWidth="1"/>
    <col min="16142" max="16384" width="9.796875" style="208"/>
  </cols>
  <sheetData>
    <row r="1" spans="1:8" s="166" customFormat="1" ht="14.15" customHeight="1">
      <c r="A1" s="160"/>
      <c r="B1" s="161" t="s">
        <v>78</v>
      </c>
      <c r="C1" s="162" t="s">
        <v>172</v>
      </c>
      <c r="D1" s="163"/>
      <c r="E1" s="164"/>
      <c r="F1" s="164"/>
      <c r="G1" s="163"/>
      <c r="H1" s="165"/>
    </row>
    <row r="2" spans="1:8" s="166" customFormat="1" ht="14.15" customHeight="1" thickBot="1">
      <c r="A2" s="167"/>
      <c r="B2" s="168" t="s">
        <v>80</v>
      </c>
      <c r="C2" s="169" t="s">
        <v>81</v>
      </c>
      <c r="E2" s="170"/>
      <c r="F2" s="170"/>
      <c r="H2" s="171"/>
    </row>
    <row r="3" spans="1:8" s="166" customFormat="1" ht="14.15" customHeight="1" thickBot="1">
      <c r="A3" s="167"/>
      <c r="B3" s="168" t="s">
        <v>82</v>
      </c>
      <c r="C3" s="172" t="s">
        <v>173</v>
      </c>
      <c r="E3" s="376" t="s">
        <v>174</v>
      </c>
      <c r="F3" s="377"/>
      <c r="G3" s="173">
        <v>44728</v>
      </c>
      <c r="H3" s="171"/>
    </row>
    <row r="4" spans="1:8" s="177" customFormat="1" ht="4.05" customHeight="1" thickBot="1">
      <c r="A4" s="174"/>
      <c r="B4" s="175"/>
      <c r="C4" s="175"/>
      <c r="D4" s="175"/>
      <c r="E4" s="176"/>
      <c r="F4" s="176"/>
      <c r="G4" s="175"/>
      <c r="H4" s="171"/>
    </row>
    <row r="5" spans="1:8" s="177" customFormat="1" ht="17.3" customHeight="1" thickBot="1">
      <c r="A5" s="174"/>
      <c r="B5" s="178" t="s">
        <v>175</v>
      </c>
      <c r="C5" s="378" t="s">
        <v>83</v>
      </c>
      <c r="D5" s="379"/>
      <c r="E5" s="179" t="s">
        <v>176</v>
      </c>
      <c r="F5" s="378" t="e">
        <f>#REF!</f>
        <v>#REF!</v>
      </c>
      <c r="G5" s="379"/>
      <c r="H5" s="171"/>
    </row>
    <row r="6" spans="1:8" s="177" customFormat="1" ht="4.05" customHeight="1" thickBot="1">
      <c r="A6" s="174"/>
      <c r="B6" s="180"/>
      <c r="C6" s="175"/>
      <c r="D6" s="175"/>
      <c r="E6" s="181"/>
      <c r="F6" s="176"/>
      <c r="G6" s="175"/>
      <c r="H6" s="171"/>
    </row>
    <row r="7" spans="1:8" s="177" customFormat="1" ht="26.5" customHeight="1" thickBot="1">
      <c r="A7" s="174"/>
      <c r="B7" s="178" t="s">
        <v>177</v>
      </c>
      <c r="C7" s="380" t="e">
        <f>#REF!</f>
        <v>#REF!</v>
      </c>
      <c r="D7" s="381"/>
      <c r="E7" s="179" t="s">
        <v>171</v>
      </c>
      <c r="F7" s="378" t="e">
        <f>#REF!</f>
        <v>#REF!</v>
      </c>
      <c r="G7" s="379"/>
      <c r="H7" s="171"/>
    </row>
    <row r="8" spans="1:8" s="177" customFormat="1" ht="9.1" customHeight="1" thickBot="1">
      <c r="A8" s="182"/>
      <c r="B8" s="183"/>
      <c r="C8" s="183"/>
      <c r="D8" s="183"/>
      <c r="E8" s="184"/>
      <c r="F8" s="184"/>
      <c r="G8" s="183"/>
      <c r="H8" s="165"/>
    </row>
    <row r="9" spans="1:8" s="189" customFormat="1" ht="26.5" customHeight="1" thickBot="1">
      <c r="A9" s="185"/>
      <c r="B9" s="186" t="s">
        <v>178</v>
      </c>
      <c r="C9" s="373" t="s">
        <v>179</v>
      </c>
      <c r="D9" s="374"/>
      <c r="E9" s="374"/>
      <c r="F9" s="375"/>
      <c r="G9" s="187" t="s">
        <v>180</v>
      </c>
      <c r="H9" s="188" t="s">
        <v>181</v>
      </c>
    </row>
    <row r="10" spans="1:8" s="177" customFormat="1" ht="57.05" customHeight="1">
      <c r="A10" s="190">
        <v>1</v>
      </c>
      <c r="B10" s="191" t="s">
        <v>182</v>
      </c>
      <c r="C10" s="370" t="s">
        <v>225</v>
      </c>
      <c r="D10" s="371"/>
      <c r="E10" s="371"/>
      <c r="F10" s="372"/>
      <c r="G10" s="192"/>
      <c r="H10" s="193"/>
    </row>
    <row r="11" spans="1:8" s="177" customFormat="1" ht="57.05" customHeight="1">
      <c r="A11" s="194">
        <v>2</v>
      </c>
      <c r="B11" s="195" t="s">
        <v>183</v>
      </c>
      <c r="C11" s="361" t="s">
        <v>184</v>
      </c>
      <c r="D11" s="362"/>
      <c r="E11" s="362"/>
      <c r="F11" s="363"/>
      <c r="G11" s="196"/>
      <c r="H11" s="197"/>
    </row>
    <row r="12" spans="1:8" s="177" customFormat="1" ht="57.05" customHeight="1">
      <c r="A12" s="194">
        <v>3</v>
      </c>
      <c r="B12" s="195" t="s">
        <v>185</v>
      </c>
      <c r="C12" s="361" t="s">
        <v>224</v>
      </c>
      <c r="D12" s="362"/>
      <c r="E12" s="362"/>
      <c r="F12" s="363"/>
      <c r="G12" s="196"/>
      <c r="H12" s="197"/>
    </row>
    <row r="13" spans="1:8" s="177" customFormat="1" ht="49.55" customHeight="1">
      <c r="A13" s="194">
        <v>4</v>
      </c>
      <c r="B13" s="198" t="s">
        <v>186</v>
      </c>
      <c r="C13" s="361" t="s">
        <v>187</v>
      </c>
      <c r="D13" s="362"/>
      <c r="E13" s="362"/>
      <c r="F13" s="363"/>
      <c r="G13" s="196"/>
      <c r="H13" s="197"/>
    </row>
    <row r="14" spans="1:8" s="177" customFormat="1" ht="64.55" customHeight="1">
      <c r="A14" s="199">
        <v>5</v>
      </c>
      <c r="B14" s="195" t="s">
        <v>188</v>
      </c>
      <c r="C14" s="361" t="s">
        <v>226</v>
      </c>
      <c r="D14" s="362"/>
      <c r="E14" s="362"/>
      <c r="F14" s="363"/>
      <c r="G14" s="196"/>
      <c r="H14" s="197"/>
    </row>
    <row r="15" spans="1:8" s="177" customFormat="1" ht="57.05" customHeight="1">
      <c r="A15" s="199">
        <v>6</v>
      </c>
      <c r="B15" s="195" t="s">
        <v>189</v>
      </c>
      <c r="C15" s="361" t="s">
        <v>190</v>
      </c>
      <c r="D15" s="362"/>
      <c r="E15" s="362"/>
      <c r="F15" s="363"/>
      <c r="G15" s="196"/>
      <c r="H15" s="197"/>
    </row>
    <row r="16" spans="1:8" s="177" customFormat="1" ht="57.05" customHeight="1">
      <c r="A16" s="194">
        <v>7</v>
      </c>
      <c r="B16" s="198" t="s">
        <v>191</v>
      </c>
      <c r="C16" s="361" t="s">
        <v>142</v>
      </c>
      <c r="D16" s="362"/>
      <c r="E16" s="362"/>
      <c r="F16" s="363"/>
      <c r="G16" s="196"/>
      <c r="H16" s="197"/>
    </row>
    <row r="17" spans="1:8" s="177" customFormat="1" ht="57.05" customHeight="1">
      <c r="A17" s="194"/>
      <c r="B17" s="200" t="s">
        <v>192</v>
      </c>
      <c r="C17" s="364" t="s">
        <v>129</v>
      </c>
      <c r="D17" s="365"/>
      <c r="E17" s="365"/>
      <c r="F17" s="366"/>
      <c r="G17" s="201"/>
      <c r="H17" s="202"/>
    </row>
    <row r="18" spans="1:8" s="177" customFormat="1" ht="58.5" customHeight="1">
      <c r="A18" s="194">
        <v>9</v>
      </c>
      <c r="B18" s="198" t="s">
        <v>193</v>
      </c>
      <c r="C18" s="361" t="s">
        <v>146</v>
      </c>
      <c r="D18" s="362"/>
      <c r="E18" s="362"/>
      <c r="F18" s="363"/>
      <c r="G18" s="196"/>
      <c r="H18" s="197"/>
    </row>
    <row r="19" spans="1:8" s="177" customFormat="1" ht="58.5" customHeight="1" thickBot="1">
      <c r="A19" s="203">
        <v>10</v>
      </c>
      <c r="B19" s="204" t="s">
        <v>194</v>
      </c>
      <c r="C19" s="367" t="s">
        <v>195</v>
      </c>
      <c r="D19" s="368"/>
      <c r="E19" s="368"/>
      <c r="F19" s="369"/>
      <c r="G19" s="205"/>
      <c r="H19" s="206"/>
    </row>
    <row r="20" spans="1:8" ht="5.5" customHeight="1">
      <c r="A20" s="189"/>
      <c r="B20" s="189"/>
      <c r="C20" s="181"/>
      <c r="D20" s="181"/>
      <c r="E20" s="181"/>
      <c r="F20" s="181"/>
      <c r="G20" s="189"/>
      <c r="H20" s="207"/>
    </row>
    <row r="21" spans="1:8" ht="40.049999999999997" customHeight="1">
      <c r="A21" s="189"/>
      <c r="B21" s="209" t="s">
        <v>196</v>
      </c>
      <c r="C21" s="210"/>
      <c r="D21" s="211"/>
      <c r="E21" s="211"/>
      <c r="F21" s="211"/>
      <c r="G21" s="210"/>
      <c r="H21" s="210"/>
    </row>
    <row r="22" spans="1:8" ht="40.049999999999997" customHeight="1">
      <c r="A22" s="175"/>
      <c r="B22" s="166"/>
      <c r="C22" s="166"/>
      <c r="D22" s="166"/>
      <c r="E22" s="170"/>
      <c r="F22" s="170"/>
      <c r="G22" s="166"/>
      <c r="H22" s="166"/>
    </row>
    <row r="23" spans="1:8" ht="40.049999999999997" customHeight="1">
      <c r="A23" s="175"/>
      <c r="B23" s="166"/>
      <c r="C23" s="166"/>
      <c r="D23" s="166"/>
      <c r="E23" s="170"/>
      <c r="F23" s="170"/>
      <c r="G23" s="166"/>
      <c r="H23" s="166"/>
    </row>
    <row r="24" spans="1:8" ht="40.049999999999997" customHeight="1">
      <c r="A24" s="175"/>
      <c r="B24" s="166"/>
      <c r="C24" s="166"/>
      <c r="D24" s="166"/>
      <c r="E24" s="170"/>
      <c r="F24" s="170"/>
      <c r="G24" s="166"/>
      <c r="H24" s="166"/>
    </row>
    <row r="25" spans="1:8" ht="40.049999999999997" customHeight="1">
      <c r="A25" s="175"/>
      <c r="B25" s="166"/>
      <c r="C25" s="166"/>
      <c r="D25" s="166"/>
      <c r="E25" s="170"/>
      <c r="F25" s="170"/>
      <c r="G25" s="166"/>
      <c r="H25" s="166"/>
    </row>
    <row r="26" spans="1:8" ht="40.049999999999997" customHeight="1">
      <c r="A26" s="175"/>
      <c r="B26" s="166"/>
      <c r="C26" s="166"/>
      <c r="D26" s="166"/>
      <c r="E26" s="170"/>
      <c r="F26" s="170"/>
      <c r="G26" s="166"/>
      <c r="H26" s="166"/>
    </row>
    <row r="27" spans="1:8" ht="40.049999999999997" customHeight="1">
      <c r="A27" s="175"/>
      <c r="B27" s="166"/>
      <c r="C27" s="166"/>
      <c r="D27" s="166"/>
      <c r="E27" s="170"/>
      <c r="F27" s="170"/>
      <c r="G27" s="166"/>
      <c r="H27" s="166"/>
    </row>
    <row r="28" spans="1:8" ht="40.049999999999997" customHeight="1">
      <c r="A28" s="175"/>
      <c r="B28" s="166"/>
      <c r="C28" s="166"/>
      <c r="D28" s="166"/>
      <c r="E28" s="170"/>
      <c r="F28" s="170"/>
      <c r="G28" s="166"/>
      <c r="H28" s="166"/>
    </row>
    <row r="29" spans="1:8" ht="40.049999999999997" customHeight="1">
      <c r="A29" s="175"/>
      <c r="B29" s="166"/>
      <c r="C29" s="166"/>
      <c r="D29" s="166"/>
      <c r="E29" s="170"/>
      <c r="F29" s="170"/>
      <c r="G29" s="166"/>
      <c r="H29" s="166"/>
    </row>
    <row r="30" spans="1:8" ht="40.049999999999997" customHeight="1">
      <c r="A30" s="175"/>
      <c r="B30" s="166"/>
      <c r="C30" s="166"/>
      <c r="D30" s="166"/>
      <c r="E30" s="170"/>
      <c r="F30" s="170"/>
      <c r="G30" s="166"/>
      <c r="H30" s="166"/>
    </row>
    <row r="31" spans="1:8" ht="40.049999999999997" customHeight="1">
      <c r="A31" s="175"/>
      <c r="B31" s="166"/>
      <c r="C31" s="166"/>
      <c r="D31" s="166"/>
      <c r="E31" s="170"/>
      <c r="F31" s="170"/>
      <c r="G31" s="166"/>
      <c r="H31" s="166"/>
    </row>
    <row r="32" spans="1:8" ht="40.049999999999997" customHeight="1">
      <c r="A32" s="175"/>
      <c r="B32" s="166"/>
      <c r="C32" s="166"/>
      <c r="D32" s="166"/>
      <c r="E32" s="170"/>
      <c r="F32" s="170"/>
      <c r="G32" s="166"/>
      <c r="H32" s="166"/>
    </row>
    <row r="33" spans="1:8" ht="40.049999999999997" customHeight="1">
      <c r="A33" s="175"/>
      <c r="B33" s="166"/>
      <c r="C33" s="166"/>
      <c r="D33" s="166"/>
      <c r="E33" s="170"/>
      <c r="F33" s="170"/>
      <c r="G33" s="166"/>
      <c r="H33" s="166"/>
    </row>
    <row r="34" spans="1:8" ht="40.049999999999997" customHeight="1">
      <c r="A34" s="175"/>
      <c r="B34" s="166"/>
      <c r="C34" s="166"/>
      <c r="D34" s="166"/>
      <c r="E34" s="170"/>
      <c r="F34" s="170"/>
      <c r="G34" s="166"/>
      <c r="H34" s="166"/>
    </row>
    <row r="35" spans="1:8" ht="40.049999999999997" customHeight="1">
      <c r="A35" s="175"/>
      <c r="B35" s="166"/>
      <c r="C35" s="166"/>
      <c r="D35" s="166"/>
      <c r="E35" s="170"/>
      <c r="F35" s="170"/>
      <c r="G35" s="166"/>
      <c r="H35" s="166"/>
    </row>
    <row r="36" spans="1:8" ht="40.049999999999997" customHeight="1">
      <c r="A36" s="175"/>
      <c r="B36" s="166"/>
      <c r="C36" s="166"/>
      <c r="D36" s="166"/>
      <c r="E36" s="170"/>
      <c r="F36" s="170"/>
      <c r="G36" s="166"/>
      <c r="H36" s="166"/>
    </row>
    <row r="37" spans="1:8" ht="40.049999999999997" customHeight="1">
      <c r="A37" s="175"/>
      <c r="B37" s="166"/>
      <c r="C37" s="166"/>
      <c r="D37" s="166"/>
      <c r="E37" s="170"/>
      <c r="F37" s="170"/>
      <c r="G37" s="166"/>
      <c r="H37" s="166"/>
    </row>
    <row r="38" spans="1:8" ht="40.049999999999997" customHeight="1">
      <c r="A38" s="175"/>
      <c r="B38" s="166"/>
      <c r="C38" s="166"/>
      <c r="D38" s="166"/>
      <c r="E38" s="170"/>
      <c r="F38" s="170"/>
      <c r="G38" s="166"/>
      <c r="H38" s="166"/>
    </row>
    <row r="39" spans="1:8" ht="40.049999999999997" customHeight="1">
      <c r="A39" s="175"/>
      <c r="B39" s="166"/>
      <c r="C39" s="166"/>
      <c r="D39" s="166"/>
      <c r="E39" s="170"/>
      <c r="F39" s="170"/>
      <c r="G39" s="166"/>
      <c r="H39" s="166"/>
    </row>
    <row r="40" spans="1:8" ht="40.049999999999997" customHeight="1">
      <c r="A40" s="175"/>
      <c r="B40" s="166"/>
      <c r="C40" s="166"/>
      <c r="D40" s="166"/>
      <c r="E40" s="170"/>
      <c r="F40" s="170"/>
      <c r="G40" s="166"/>
      <c r="H40" s="166"/>
    </row>
    <row r="41" spans="1:8" ht="40.049999999999997" customHeight="1">
      <c r="A41" s="175"/>
      <c r="B41" s="166"/>
      <c r="C41" s="166"/>
      <c r="D41" s="166"/>
      <c r="E41" s="170"/>
      <c r="F41" s="170"/>
      <c r="G41" s="166"/>
      <c r="H41" s="166"/>
    </row>
    <row r="42" spans="1:8" ht="40.049999999999997" customHeight="1">
      <c r="A42" s="175"/>
      <c r="B42" s="166"/>
      <c r="C42" s="166"/>
      <c r="D42" s="166"/>
      <c r="E42" s="170"/>
      <c r="F42" s="170"/>
      <c r="G42" s="166"/>
      <c r="H42" s="166"/>
    </row>
    <row r="43" spans="1:8" ht="40.049999999999997" customHeight="1">
      <c r="A43" s="175"/>
      <c r="B43" s="166"/>
      <c r="C43" s="166"/>
      <c r="D43" s="166"/>
      <c r="E43" s="170"/>
      <c r="F43" s="170"/>
      <c r="G43" s="166"/>
      <c r="H43" s="166"/>
    </row>
    <row r="44" spans="1:8" ht="40.049999999999997" customHeight="1">
      <c r="A44" s="175"/>
      <c r="B44" s="166"/>
      <c r="C44" s="166"/>
      <c r="D44" s="166"/>
      <c r="E44" s="170"/>
      <c r="F44" s="170"/>
      <c r="G44" s="166"/>
      <c r="H44" s="166"/>
    </row>
    <row r="45" spans="1:8" ht="40.049999999999997" customHeight="1">
      <c r="A45" s="175"/>
      <c r="B45" s="166"/>
      <c r="C45" s="166"/>
      <c r="D45" s="166"/>
      <c r="E45" s="170"/>
      <c r="F45" s="170"/>
      <c r="G45" s="166"/>
      <c r="H45" s="166"/>
    </row>
    <row r="46" spans="1:8" ht="40.049999999999997" customHeight="1">
      <c r="A46" s="175"/>
      <c r="B46" s="166"/>
      <c r="C46" s="166"/>
      <c r="D46" s="166"/>
      <c r="E46" s="170"/>
      <c r="F46" s="170"/>
      <c r="G46" s="166"/>
      <c r="H46" s="166"/>
    </row>
    <row r="47" spans="1:8" ht="40.049999999999997" customHeight="1">
      <c r="A47" s="175"/>
      <c r="B47" s="166"/>
      <c r="C47" s="166"/>
      <c r="D47" s="166"/>
      <c r="E47" s="170"/>
      <c r="F47" s="170"/>
      <c r="G47" s="166"/>
      <c r="H47" s="166"/>
    </row>
    <row r="48" spans="1:8" ht="40.049999999999997" customHeight="1">
      <c r="A48" s="175"/>
      <c r="B48" s="166"/>
      <c r="C48" s="166"/>
      <c r="D48" s="166"/>
      <c r="E48" s="170"/>
      <c r="F48" s="170"/>
      <c r="G48" s="166"/>
      <c r="H48" s="166"/>
    </row>
    <row r="49" spans="1:8" ht="40.049999999999997" customHeight="1">
      <c r="A49" s="175"/>
      <c r="B49" s="166"/>
      <c r="C49" s="166"/>
      <c r="D49" s="166"/>
      <c r="E49" s="170"/>
      <c r="F49" s="170"/>
      <c r="G49" s="166"/>
      <c r="H49" s="166"/>
    </row>
    <row r="50" spans="1:8" ht="40.049999999999997" customHeight="1">
      <c r="A50" s="175"/>
      <c r="B50" s="166"/>
      <c r="C50" s="166"/>
      <c r="D50" s="166"/>
      <c r="E50" s="170"/>
      <c r="F50" s="170"/>
      <c r="G50" s="166"/>
      <c r="H50" s="166"/>
    </row>
    <row r="51" spans="1:8" ht="40.049999999999997" customHeight="1">
      <c r="A51" s="175"/>
      <c r="B51" s="166"/>
      <c r="C51" s="166"/>
      <c r="D51" s="166"/>
      <c r="E51" s="170"/>
      <c r="F51" s="170"/>
      <c r="G51" s="166"/>
      <c r="H51" s="166"/>
    </row>
    <row r="52" spans="1:8" ht="40.049999999999997" customHeight="1">
      <c r="A52" s="175"/>
      <c r="B52" s="166"/>
      <c r="C52" s="166"/>
      <c r="D52" s="166"/>
      <c r="E52" s="170"/>
      <c r="F52" s="170"/>
      <c r="G52" s="166"/>
      <c r="H52" s="166"/>
    </row>
    <row r="53" spans="1:8" ht="40.049999999999997" customHeight="1">
      <c r="A53" s="175"/>
      <c r="B53" s="166"/>
      <c r="C53" s="166"/>
      <c r="D53" s="166"/>
      <c r="E53" s="170"/>
      <c r="F53" s="170"/>
      <c r="G53" s="166"/>
      <c r="H53" s="166"/>
    </row>
    <row r="54" spans="1:8" ht="40.049999999999997" customHeight="1">
      <c r="A54" s="175"/>
      <c r="B54" s="166"/>
      <c r="C54" s="166"/>
      <c r="D54" s="166"/>
      <c r="E54" s="170"/>
      <c r="F54" s="170"/>
      <c r="G54" s="166"/>
      <c r="H54" s="166"/>
    </row>
    <row r="55" spans="1:8" ht="40.049999999999997" customHeight="1">
      <c r="A55" s="175"/>
      <c r="B55" s="166"/>
      <c r="C55" s="166"/>
      <c r="D55" s="166"/>
      <c r="E55" s="170"/>
      <c r="F55" s="170"/>
      <c r="G55" s="166"/>
      <c r="H55" s="166"/>
    </row>
    <row r="56" spans="1:8" ht="40.049999999999997" customHeight="1">
      <c r="A56" s="175"/>
      <c r="B56" s="166"/>
      <c r="C56" s="166"/>
      <c r="D56" s="166"/>
      <c r="E56" s="170"/>
      <c r="F56" s="170"/>
      <c r="G56" s="166"/>
      <c r="H56" s="166"/>
    </row>
    <row r="57" spans="1:8" ht="40.049999999999997" customHeight="1">
      <c r="A57" s="175"/>
      <c r="B57" s="166"/>
      <c r="C57" s="166"/>
      <c r="D57" s="166"/>
      <c r="E57" s="170"/>
      <c r="F57" s="170"/>
      <c r="G57" s="166"/>
      <c r="H57" s="166"/>
    </row>
    <row r="58" spans="1:8" ht="40.049999999999997" customHeight="1">
      <c r="A58" s="175"/>
      <c r="B58" s="166"/>
      <c r="C58" s="166"/>
      <c r="D58" s="166"/>
      <c r="E58" s="170"/>
      <c r="F58" s="170"/>
      <c r="G58" s="166"/>
      <c r="H58" s="166"/>
    </row>
    <row r="59" spans="1:8" ht="40.049999999999997" customHeight="1">
      <c r="A59" s="175"/>
      <c r="B59" s="166"/>
      <c r="C59" s="166"/>
      <c r="D59" s="166"/>
      <c r="E59" s="170"/>
      <c r="F59" s="170"/>
      <c r="G59" s="166"/>
      <c r="H59" s="166"/>
    </row>
    <row r="60" spans="1:8" ht="40.049999999999997" customHeight="1">
      <c r="A60" s="175"/>
      <c r="B60" s="166"/>
      <c r="C60" s="166"/>
      <c r="D60" s="166"/>
      <c r="E60" s="170"/>
      <c r="F60" s="170"/>
      <c r="G60" s="166"/>
      <c r="H60" s="166"/>
    </row>
    <row r="61" spans="1:8" ht="40.049999999999997" customHeight="1">
      <c r="A61" s="175"/>
      <c r="B61" s="166"/>
      <c r="C61" s="166"/>
      <c r="D61" s="166"/>
      <c r="E61" s="170"/>
      <c r="F61" s="170"/>
      <c r="G61" s="166"/>
      <c r="H61" s="166"/>
    </row>
    <row r="62" spans="1:8" ht="40.049999999999997" customHeight="1">
      <c r="A62" s="175"/>
      <c r="B62" s="166"/>
      <c r="C62" s="166"/>
      <c r="D62" s="166"/>
      <c r="E62" s="170"/>
      <c r="F62" s="170"/>
      <c r="G62" s="166"/>
      <c r="H62" s="166"/>
    </row>
    <row r="63" spans="1:8" ht="40.049999999999997" customHeight="1">
      <c r="A63" s="175"/>
      <c r="B63" s="166"/>
      <c r="C63" s="166"/>
      <c r="D63" s="166"/>
      <c r="E63" s="170"/>
      <c r="F63" s="170"/>
      <c r="G63" s="166"/>
      <c r="H63" s="166"/>
    </row>
    <row r="64" spans="1:8" ht="40.049999999999997" customHeight="1">
      <c r="A64" s="175"/>
      <c r="B64" s="166"/>
      <c r="C64" s="166"/>
      <c r="D64" s="166"/>
      <c r="E64" s="170"/>
      <c r="F64" s="170"/>
      <c r="G64" s="166"/>
      <c r="H64" s="166"/>
    </row>
  </sheetData>
  <mergeCells count="16">
    <mergeCell ref="C9:F9"/>
    <mergeCell ref="E3:F3"/>
    <mergeCell ref="C5:D5"/>
    <mergeCell ref="F5:G5"/>
    <mergeCell ref="C7:D7"/>
    <mergeCell ref="F7:G7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C15:F15"/>
  </mergeCells>
  <printOptions horizontalCentered="1"/>
  <pageMargins left="0.25" right="0.25" top="0.75303030303030305" bottom="0.75" header="0.3" footer="0.3"/>
  <pageSetup paperSize="9" scale="8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1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85B4D9-8843-4CC0-95AB-792A7D686B8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BA63A43-5CAC-4773-97E4-AAC58874CE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A325E-D00B-4FD2-A871-4D4C4622C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 - PINK</vt:lpstr>
      <vt:lpstr>UA CHINH SUA 221223</vt:lpstr>
      <vt:lpstr>4. PP MEETING</vt:lpstr>
      <vt:lpstr>'4. PP MEETING'!Print_Area</vt:lpstr>
      <vt:lpstr>'CD - PINK'!Print_Area</vt:lpstr>
      <vt:lpstr>'UA CHINH SUA 221223'!Print_Area</vt:lpstr>
      <vt:lpstr>'CD - PINK'!Print_Titles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Truc Dang Ngoc Thanh</cp:lastModifiedBy>
  <cp:lastPrinted>2024-01-09T02:27:18Z</cp:lastPrinted>
  <dcterms:created xsi:type="dcterms:W3CDTF">2016-05-06T01:47:29Z</dcterms:created>
  <dcterms:modified xsi:type="dcterms:W3CDTF">2024-08-29T08:49:51Z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